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Camp/Desktop/"/>
    </mc:Choice>
  </mc:AlternateContent>
  <xr:revisionPtr revIDLastSave="0" documentId="8_{6DD7DC58-2370-6C4F-9F92-BB3A98205781}" xr6:coauthVersionLast="36" xr6:coauthVersionMax="36" xr10:uidLastSave="{00000000-0000-0000-0000-000000000000}"/>
  <bookViews>
    <workbookView xWindow="1000" yWindow="660" windowWidth="23260" windowHeight="125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97" i="1" l="1"/>
  <c r="J97" i="1" s="1"/>
  <c r="N98" i="1"/>
  <c r="C98" i="1"/>
  <c r="F98" i="1" s="1"/>
  <c r="N97" i="1"/>
  <c r="C96" i="1"/>
  <c r="F96" i="1" s="1"/>
  <c r="N96" i="1"/>
  <c r="N95" i="1"/>
  <c r="C95" i="1"/>
  <c r="I95" i="1" s="1"/>
  <c r="N94" i="1"/>
  <c r="C94" i="1"/>
  <c r="F94" i="1" s="1"/>
  <c r="N93" i="1"/>
  <c r="C93" i="1"/>
  <c r="I93" i="1" s="1"/>
  <c r="C92" i="1"/>
  <c r="I92" i="1" s="1"/>
  <c r="N92" i="1"/>
  <c r="N91" i="1"/>
  <c r="C91" i="1"/>
  <c r="F91" i="1" s="1"/>
  <c r="C90" i="1"/>
  <c r="F90" i="1" s="1"/>
  <c r="N90" i="1"/>
  <c r="N89" i="1"/>
  <c r="C89" i="1"/>
  <c r="I89" i="1" s="1"/>
  <c r="C88" i="1"/>
  <c r="F88" i="1" s="1"/>
  <c r="N88" i="1"/>
  <c r="N87" i="1"/>
  <c r="C86" i="1"/>
  <c r="F86" i="1" s="1"/>
  <c r="C85" i="1"/>
  <c r="I85" i="1" s="1"/>
  <c r="C87" i="1"/>
  <c r="F87" i="1" s="1"/>
  <c r="N86" i="1"/>
  <c r="N85" i="1"/>
  <c r="I98" i="1" l="1"/>
  <c r="J98" i="1"/>
  <c r="I97" i="1"/>
  <c r="F97" i="1"/>
  <c r="J95" i="1"/>
  <c r="F95" i="1"/>
  <c r="K95" i="1"/>
  <c r="M95" i="1" s="1"/>
  <c r="J94" i="1"/>
  <c r="I96" i="1"/>
  <c r="J96" i="1"/>
  <c r="I94" i="1"/>
  <c r="J93" i="1"/>
  <c r="F93" i="1"/>
  <c r="J92" i="1"/>
  <c r="F92" i="1"/>
  <c r="I91" i="1"/>
  <c r="J91" i="1"/>
  <c r="I90" i="1"/>
  <c r="J90" i="1"/>
  <c r="J89" i="1"/>
  <c r="F89" i="1"/>
  <c r="J85" i="1"/>
  <c r="I86" i="1"/>
  <c r="F85" i="1"/>
  <c r="I87" i="1"/>
  <c r="J87" i="1"/>
  <c r="J88" i="1"/>
  <c r="I88" i="1"/>
  <c r="J86" i="1"/>
  <c r="N84" i="1"/>
  <c r="C84" i="1"/>
  <c r="I84" i="1" s="1"/>
  <c r="C83" i="1"/>
  <c r="I83" i="1" s="1"/>
  <c r="N83" i="1"/>
  <c r="N82" i="1"/>
  <c r="N81" i="1"/>
  <c r="N80" i="1"/>
  <c r="N79" i="1"/>
  <c r="N78" i="1"/>
  <c r="N77" i="1"/>
  <c r="N76" i="1"/>
  <c r="N75" i="1"/>
  <c r="N74" i="1"/>
  <c r="C82" i="1"/>
  <c r="J82" i="1" s="1"/>
  <c r="C81" i="1"/>
  <c r="I81" i="1" s="1"/>
  <c r="C80" i="1"/>
  <c r="I80" i="1" s="1"/>
  <c r="C79" i="1"/>
  <c r="F79" i="1" s="1"/>
  <c r="C78" i="1"/>
  <c r="I78" i="1" s="1"/>
  <c r="C77" i="1"/>
  <c r="F77" i="1" s="1"/>
  <c r="C76" i="1"/>
  <c r="I76" i="1" s="1"/>
  <c r="C75" i="1"/>
  <c r="I75" i="1" s="1"/>
  <c r="C74" i="1"/>
  <c r="I74" i="1" s="1"/>
  <c r="K98" i="1" l="1"/>
  <c r="M98" i="1" s="1"/>
  <c r="K97" i="1"/>
  <c r="K96" i="1"/>
  <c r="M96" i="1" s="1"/>
  <c r="K93" i="1"/>
  <c r="K94" i="1"/>
  <c r="M94" i="1" s="1"/>
  <c r="K92" i="1"/>
  <c r="M92" i="1" s="1"/>
  <c r="M93" i="1"/>
  <c r="K85" i="1"/>
  <c r="M85" i="1" s="1"/>
  <c r="K91" i="1"/>
  <c r="K89" i="1"/>
  <c r="M89" i="1" s="1"/>
  <c r="K88" i="1"/>
  <c r="M88" i="1" s="1"/>
  <c r="K90" i="1"/>
  <c r="M90" i="1" s="1"/>
  <c r="K87" i="1"/>
  <c r="M87" i="1" s="1"/>
  <c r="K86" i="1"/>
  <c r="M86" i="1" s="1"/>
  <c r="J78" i="1"/>
  <c r="J84" i="1"/>
  <c r="F84" i="1"/>
  <c r="F82" i="1"/>
  <c r="I82" i="1"/>
  <c r="J83" i="1"/>
  <c r="F83" i="1"/>
  <c r="J81" i="1"/>
  <c r="F80" i="1"/>
  <c r="J80" i="1"/>
  <c r="J77" i="1"/>
  <c r="F74" i="1"/>
  <c r="I79" i="1"/>
  <c r="J74" i="1"/>
  <c r="J75" i="1"/>
  <c r="J79" i="1"/>
  <c r="I77" i="1"/>
  <c r="F81" i="1"/>
  <c r="J76" i="1"/>
  <c r="F75" i="1"/>
  <c r="F78" i="1"/>
  <c r="F76" i="1"/>
  <c r="M97" i="1" l="1"/>
  <c r="M91" i="1"/>
  <c r="K84" i="1"/>
  <c r="M84" i="1" s="1"/>
  <c r="K83" i="1"/>
  <c r="M83" i="1" s="1"/>
  <c r="K75" i="1"/>
  <c r="M75" i="1" s="1"/>
  <c r="K74" i="1"/>
  <c r="M74" i="1" s="1"/>
  <c r="K82" i="1"/>
  <c r="M82" i="1" s="1"/>
  <c r="K78" i="1"/>
  <c r="M78" i="1" s="1"/>
  <c r="K76" i="1"/>
  <c r="M76" i="1" s="1"/>
  <c r="K77" i="1"/>
  <c r="M77" i="1" s="1"/>
  <c r="K81" i="1"/>
  <c r="M81" i="1" s="1"/>
  <c r="K80" i="1"/>
  <c r="M80" i="1" s="1"/>
  <c r="K79" i="1"/>
  <c r="M79" i="1" s="1"/>
  <c r="N73" i="1"/>
  <c r="N72" i="1"/>
  <c r="N71" i="1"/>
  <c r="N70" i="1"/>
  <c r="N69" i="1"/>
  <c r="C73" i="1"/>
  <c r="F73" i="1" s="1"/>
  <c r="C72" i="1"/>
  <c r="I72" i="1" s="1"/>
  <c r="C71" i="1"/>
  <c r="F71" i="1" s="1"/>
  <c r="C70" i="1"/>
  <c r="F70" i="1" s="1"/>
  <c r="C69" i="1"/>
  <c r="F69" i="1" s="1"/>
  <c r="N68" i="1"/>
  <c r="N67" i="1"/>
  <c r="N66" i="1"/>
  <c r="C68" i="1"/>
  <c r="I68" i="1" s="1"/>
  <c r="C67" i="1"/>
  <c r="I67" i="1" s="1"/>
  <c r="C66" i="1"/>
  <c r="I66" i="1" s="1"/>
  <c r="J72" i="1" l="1"/>
  <c r="F72" i="1"/>
  <c r="J73" i="1"/>
  <c r="I73" i="1"/>
  <c r="I71" i="1"/>
  <c r="J71" i="1"/>
  <c r="I69" i="1"/>
  <c r="J70" i="1"/>
  <c r="I70" i="1"/>
  <c r="J69" i="1"/>
  <c r="F68" i="1"/>
  <c r="J66" i="1"/>
  <c r="J68" i="1"/>
  <c r="F66" i="1"/>
  <c r="J67" i="1"/>
  <c r="F67" i="1"/>
  <c r="K72" i="1" l="1"/>
  <c r="M72" i="1" s="1"/>
  <c r="K73" i="1"/>
  <c r="M73" i="1" s="1"/>
  <c r="K71" i="1"/>
  <c r="M71" i="1" s="1"/>
  <c r="K69" i="1"/>
  <c r="M69" i="1" s="1"/>
  <c r="K70" i="1"/>
  <c r="M70" i="1" s="1"/>
  <c r="K68" i="1"/>
  <c r="M68" i="1" s="1"/>
  <c r="K66" i="1"/>
  <c r="M66" i="1" s="1"/>
  <c r="K67" i="1"/>
  <c r="M67" i="1" s="1"/>
  <c r="C65" i="1" l="1"/>
  <c r="F65" i="1" s="1"/>
  <c r="C64" i="1"/>
  <c r="F64" i="1" s="1"/>
  <c r="C63" i="1"/>
  <c r="F63" i="1" s="1"/>
  <c r="N65" i="1"/>
  <c r="N64" i="1"/>
  <c r="N63" i="1"/>
  <c r="N62" i="1"/>
  <c r="C62" i="1"/>
  <c r="F62" i="1" s="1"/>
  <c r="C59" i="1"/>
  <c r="I59" i="1" s="1"/>
  <c r="C60" i="1"/>
  <c r="C61" i="1"/>
  <c r="F61" i="1" s="1"/>
  <c r="N61" i="1"/>
  <c r="N60" i="1"/>
  <c r="N59" i="1"/>
  <c r="C58" i="1"/>
  <c r="J58" i="1" s="1"/>
  <c r="N58" i="1"/>
  <c r="N57" i="1"/>
  <c r="N56" i="1"/>
  <c r="N55" i="1"/>
  <c r="C57" i="1"/>
  <c r="I57" i="1" s="1"/>
  <c r="C56" i="1"/>
  <c r="C55" i="1"/>
  <c r="F55" i="1" s="1"/>
  <c r="C54" i="1"/>
  <c r="I54" i="1" s="1"/>
  <c r="N54" i="1"/>
  <c r="N53" i="1"/>
  <c r="N52" i="1"/>
  <c r="C53" i="1"/>
  <c r="F53" i="1" s="1"/>
  <c r="C52" i="1"/>
  <c r="F52" i="1" s="1"/>
  <c r="C51" i="1"/>
  <c r="J51" i="1" s="1"/>
  <c r="N51" i="1"/>
  <c r="N50" i="1"/>
  <c r="N49" i="1"/>
  <c r="C50" i="1"/>
  <c r="C49" i="1"/>
  <c r="J49" i="1" s="1"/>
  <c r="C48" i="1"/>
  <c r="J48" i="1" s="1"/>
  <c r="N48" i="1"/>
  <c r="N47" i="1"/>
  <c r="N46" i="1"/>
  <c r="N45" i="1"/>
  <c r="C45" i="1"/>
  <c r="C47" i="1"/>
  <c r="I47" i="1" s="1"/>
  <c r="C46" i="1"/>
  <c r="F46" i="1" s="1"/>
  <c r="N44" i="1"/>
  <c r="C44" i="1"/>
  <c r="N43" i="1"/>
  <c r="C43" i="1"/>
  <c r="I43" i="1" s="1"/>
  <c r="N42" i="1"/>
  <c r="C42" i="1"/>
  <c r="F42" i="1" s="1"/>
  <c r="N41" i="1"/>
  <c r="N40" i="1"/>
  <c r="C40" i="1"/>
  <c r="F40" i="1" s="1"/>
  <c r="C41" i="1"/>
  <c r="F41" i="1" s="1"/>
  <c r="N39" i="1"/>
  <c r="N38" i="1"/>
  <c r="C38" i="1"/>
  <c r="F38" i="1" s="1"/>
  <c r="C9" i="1"/>
  <c r="J9" i="1" s="1"/>
  <c r="C10" i="1"/>
  <c r="I10" i="1" s="1"/>
  <c r="C11" i="1"/>
  <c r="J11" i="1" s="1"/>
  <c r="C12" i="1"/>
  <c r="F12" i="1" s="1"/>
  <c r="C13" i="1"/>
  <c r="I13" i="1" s="1"/>
  <c r="C14" i="1"/>
  <c r="F14" i="1" s="1"/>
  <c r="C15" i="1"/>
  <c r="F15" i="1" s="1"/>
  <c r="C16" i="1"/>
  <c r="C17" i="1"/>
  <c r="J17" i="1" s="1"/>
  <c r="C18" i="1"/>
  <c r="I18" i="1" s="1"/>
  <c r="C19" i="1"/>
  <c r="I19" i="1" s="1"/>
  <c r="C20" i="1"/>
  <c r="J20" i="1" s="1"/>
  <c r="C21" i="1"/>
  <c r="J21" i="1" s="1"/>
  <c r="C22" i="1"/>
  <c r="I22" i="1" s="1"/>
  <c r="C23" i="1"/>
  <c r="I23" i="1" s="1"/>
  <c r="C24" i="1"/>
  <c r="C25" i="1"/>
  <c r="I25" i="1" s="1"/>
  <c r="C26" i="1"/>
  <c r="C27" i="1"/>
  <c r="C28" i="1"/>
  <c r="F28" i="1" s="1"/>
  <c r="C29" i="1"/>
  <c r="I29" i="1" s="1"/>
  <c r="C30" i="1"/>
  <c r="F30" i="1" s="1"/>
  <c r="C31" i="1"/>
  <c r="C32" i="1"/>
  <c r="J32" i="1" s="1"/>
  <c r="C33" i="1"/>
  <c r="F33" i="1" s="1"/>
  <c r="C34" i="1"/>
  <c r="F34" i="1" s="1"/>
  <c r="C35" i="1"/>
  <c r="F35" i="1" s="1"/>
  <c r="C36" i="1"/>
  <c r="F36" i="1" s="1"/>
  <c r="C37" i="1"/>
  <c r="I37" i="1" s="1"/>
  <c r="C39" i="1"/>
  <c r="F39" i="1" s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F11" i="1" l="1"/>
  <c r="I38" i="1"/>
  <c r="I15" i="1"/>
  <c r="F58" i="1"/>
  <c r="F13" i="1"/>
  <c r="J12" i="1"/>
  <c r="I36" i="1"/>
  <c r="J36" i="1"/>
  <c r="J19" i="1"/>
  <c r="J35" i="1"/>
  <c r="F18" i="1"/>
  <c r="I11" i="1"/>
  <c r="J38" i="1"/>
  <c r="K38" i="1" s="1"/>
  <c r="M38" i="1" s="1"/>
  <c r="J15" i="1"/>
  <c r="F9" i="1"/>
  <c r="I9" i="1"/>
  <c r="K9" i="1" s="1"/>
  <c r="I12" i="1"/>
  <c r="F37" i="1"/>
  <c r="F48" i="1"/>
  <c r="J46" i="1"/>
  <c r="J53" i="1"/>
  <c r="J37" i="1"/>
  <c r="J47" i="1"/>
  <c r="F54" i="1"/>
  <c r="F19" i="1"/>
  <c r="I39" i="1"/>
  <c r="I33" i="1"/>
  <c r="J41" i="1"/>
  <c r="I58" i="1"/>
  <c r="F47" i="1"/>
  <c r="I35" i="1"/>
  <c r="F29" i="1"/>
  <c r="J28" i="1"/>
  <c r="F20" i="1"/>
  <c r="J10" i="1"/>
  <c r="I53" i="1"/>
  <c r="I55" i="1"/>
  <c r="I32" i="1"/>
  <c r="F32" i="1"/>
  <c r="I14" i="1"/>
  <c r="I48" i="1"/>
  <c r="F51" i="1"/>
  <c r="F57" i="1"/>
  <c r="F59" i="1"/>
  <c r="F21" i="1"/>
  <c r="J25" i="1"/>
  <c r="I21" i="1"/>
  <c r="I28" i="1"/>
  <c r="J13" i="1"/>
  <c r="I51" i="1"/>
  <c r="F22" i="1"/>
  <c r="J39" i="1"/>
  <c r="I46" i="1"/>
  <c r="J22" i="1"/>
  <c r="J29" i="1"/>
  <c r="I52" i="1"/>
  <c r="J50" i="1"/>
  <c r="I50" i="1"/>
  <c r="F45" i="1"/>
  <c r="J45" i="1"/>
  <c r="F17" i="1"/>
  <c r="J26" i="1"/>
  <c r="I26" i="1"/>
  <c r="F50" i="1"/>
  <c r="F27" i="1"/>
  <c r="I27" i="1"/>
  <c r="J27" i="1"/>
  <c r="J40" i="1"/>
  <c r="I40" i="1"/>
  <c r="F31" i="1"/>
  <c r="J31" i="1"/>
  <c r="I31" i="1"/>
  <c r="I45" i="1"/>
  <c r="J44" i="1"/>
  <c r="F44" i="1"/>
  <c r="J23" i="1"/>
  <c r="J42" i="1"/>
  <c r="I42" i="1"/>
  <c r="F56" i="1"/>
  <c r="I56" i="1"/>
  <c r="J56" i="1"/>
  <c r="F10" i="1"/>
  <c r="J30" i="1"/>
  <c r="I30" i="1"/>
  <c r="I34" i="1"/>
  <c r="J34" i="1"/>
  <c r="J16" i="1"/>
  <c r="I16" i="1"/>
  <c r="F16" i="1"/>
  <c r="I60" i="1"/>
  <c r="F60" i="1"/>
  <c r="J60" i="1"/>
  <c r="I17" i="1"/>
  <c r="F43" i="1"/>
  <c r="J43" i="1"/>
  <c r="F26" i="1"/>
  <c r="J33" i="1"/>
  <c r="F24" i="1"/>
  <c r="I24" i="1"/>
  <c r="J24" i="1"/>
  <c r="F23" i="1"/>
  <c r="I44" i="1"/>
  <c r="I61" i="1"/>
  <c r="J61" i="1"/>
  <c r="J63" i="1"/>
  <c r="I63" i="1"/>
  <c r="J59" i="1"/>
  <c r="I62" i="1"/>
  <c r="I65" i="1"/>
  <c r="J18" i="1"/>
  <c r="I49" i="1"/>
  <c r="J52" i="1"/>
  <c r="J54" i="1"/>
  <c r="J64" i="1"/>
  <c r="I64" i="1"/>
  <c r="I41" i="1"/>
  <c r="I20" i="1"/>
  <c r="F49" i="1"/>
  <c r="J55" i="1"/>
  <c r="J65" i="1"/>
  <c r="F25" i="1"/>
  <c r="J14" i="1"/>
  <c r="J62" i="1"/>
  <c r="J57" i="1"/>
  <c r="K11" i="1" l="1"/>
  <c r="M11" i="1" s="1"/>
  <c r="K58" i="1"/>
  <c r="M58" i="1" s="1"/>
  <c r="K15" i="1"/>
  <c r="M15" i="1" s="1"/>
  <c r="K46" i="1"/>
  <c r="M46" i="1" s="1"/>
  <c r="K42" i="1"/>
  <c r="M42" i="1" s="1"/>
  <c r="K36" i="1"/>
  <c r="M36" i="1" s="1"/>
  <c r="K53" i="1"/>
  <c r="M53" i="1" s="1"/>
  <c r="K47" i="1"/>
  <c r="M47" i="1" s="1"/>
  <c r="K19" i="1"/>
  <c r="M19" i="1" s="1"/>
  <c r="K12" i="1"/>
  <c r="M12" i="1" s="1"/>
  <c r="K33" i="1"/>
  <c r="M33" i="1" s="1"/>
  <c r="K13" i="1"/>
  <c r="M13" i="1" s="1"/>
  <c r="K48" i="1"/>
  <c r="M48" i="1" s="1"/>
  <c r="K39" i="1"/>
  <c r="M39" i="1" s="1"/>
  <c r="K35" i="1"/>
  <c r="M35" i="1" s="1"/>
  <c r="K18" i="1"/>
  <c r="M18" i="1" s="1"/>
  <c r="K20" i="1"/>
  <c r="M20" i="1" s="1"/>
  <c r="K14" i="1"/>
  <c r="M14" i="1" s="1"/>
  <c r="K55" i="1"/>
  <c r="M55" i="1" s="1"/>
  <c r="K41" i="1"/>
  <c r="M41" i="1" s="1"/>
  <c r="K10" i="1"/>
  <c r="M10" i="1" s="1"/>
  <c r="K25" i="1"/>
  <c r="M25" i="1" s="1"/>
  <c r="K30" i="1"/>
  <c r="M30" i="1" s="1"/>
  <c r="K50" i="1"/>
  <c r="M50" i="1" s="1"/>
  <c r="K37" i="1"/>
  <c r="M37" i="1" s="1"/>
  <c r="K29" i="1"/>
  <c r="M29" i="1" s="1"/>
  <c r="K28" i="1"/>
  <c r="M28" i="1" s="1"/>
  <c r="K54" i="1"/>
  <c r="M54" i="1" s="1"/>
  <c r="K52" i="1"/>
  <c r="M52" i="1" s="1"/>
  <c r="K49" i="1"/>
  <c r="M49" i="1" s="1"/>
  <c r="K22" i="1"/>
  <c r="M22" i="1" s="1"/>
  <c r="K59" i="1"/>
  <c r="M59" i="1" s="1"/>
  <c r="K26" i="1"/>
  <c r="M26" i="1" s="1"/>
  <c r="K57" i="1"/>
  <c r="M57" i="1" s="1"/>
  <c r="K40" i="1"/>
  <c r="M40" i="1" s="1"/>
  <c r="K51" i="1"/>
  <c r="M51" i="1" s="1"/>
  <c r="K27" i="1"/>
  <c r="M27" i="1" s="1"/>
  <c r="K43" i="1"/>
  <c r="M43" i="1" s="1"/>
  <c r="K21" i="1"/>
  <c r="M21" i="1" s="1"/>
  <c r="K23" i="1"/>
  <c r="M23" i="1" s="1"/>
  <c r="K31" i="1"/>
  <c r="M31" i="1" s="1"/>
  <c r="K17" i="1"/>
  <c r="M17" i="1" s="1"/>
  <c r="K63" i="1"/>
  <c r="M63" i="1" s="1"/>
  <c r="K32" i="1"/>
  <c r="M32" i="1" s="1"/>
  <c r="K34" i="1"/>
  <c r="M34" i="1" s="1"/>
  <c r="K56" i="1"/>
  <c r="M56" i="1" s="1"/>
  <c r="K61" i="1"/>
  <c r="M61" i="1" s="1"/>
  <c r="K44" i="1"/>
  <c r="M44" i="1" s="1"/>
  <c r="K16" i="1"/>
  <c r="M16" i="1" s="1"/>
  <c r="K62" i="1"/>
  <c r="M62" i="1" s="1"/>
  <c r="K45" i="1"/>
  <c r="M45" i="1" s="1"/>
  <c r="M9" i="1"/>
  <c r="F107" i="1"/>
  <c r="L9" i="1"/>
  <c r="F106" i="1"/>
  <c r="K24" i="1"/>
  <c r="M24" i="1" s="1"/>
  <c r="K60" i="1"/>
  <c r="M60" i="1" s="1"/>
  <c r="K65" i="1"/>
  <c r="M65" i="1" s="1"/>
  <c r="K64" i="1"/>
  <c r="M64" i="1" s="1"/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E102" i="1"/>
  <c r="E103" i="1"/>
  <c r="F112" i="1" s="1"/>
  <c r="F108" i="1"/>
  <c r="F105" i="1"/>
  <c r="E101" i="1" l="1"/>
  <c r="F116" i="1" s="1"/>
  <c r="F111" i="1"/>
  <c r="F114" i="1"/>
  <c r="F115" i="1" s="1"/>
  <c r="F102" i="1" l="1"/>
  <c r="F110" i="1"/>
  <c r="F103" i="1"/>
</calcChain>
</file>

<file path=xl/sharedStrings.xml><?xml version="1.0" encoding="utf-8"?>
<sst xmlns="http://schemas.openxmlformats.org/spreadsheetml/2006/main" count="235" uniqueCount="129">
  <si>
    <t>Entry</t>
  </si>
  <si>
    <t>Exit</t>
  </si>
  <si>
    <t>Gain or</t>
  </si>
  <si>
    <t>No. of</t>
  </si>
  <si>
    <t>Option</t>
  </si>
  <si>
    <t>Date</t>
  </si>
  <si>
    <t>Premium</t>
  </si>
  <si>
    <t>Loss</t>
  </si>
  <si>
    <t>Contracts</t>
  </si>
  <si>
    <t>Commission</t>
  </si>
  <si>
    <t>QQQ</t>
  </si>
  <si>
    <t>Total Trades</t>
  </si>
  <si>
    <t>Winning Trades</t>
  </si>
  <si>
    <t>Losing Trades</t>
  </si>
  <si>
    <t>Total Profit</t>
  </si>
  <si>
    <t>Stock and option trading have large potential rewards, but also large potential risks.</t>
  </si>
  <si>
    <t>You must be aware of the risks and willing to accept them in order to invest in the market.</t>
  </si>
  <si>
    <t>Auto-Trading, or any broker or advisor-directed type of trading, is not supported</t>
  </si>
  <si>
    <t xml:space="preserve"> information on auto-trading, you may visit the SEC's website: All About Auto-Trading,</t>
  </si>
  <si>
    <t xml:space="preserve"> https://www.sec.gov/reportspubs/investor-publications/investorpubsautotradinghtm.html. </t>
  </si>
  <si>
    <t>Broker-Dealers. You should perform your own due diligence with respect to Broker-Dealers</t>
  </si>
  <si>
    <t>whether to open a brokerage account. You should always consult with your own professional</t>
  </si>
  <si>
    <t>advisers. The information provided by this newsletter service is solely for informational</t>
  </si>
  <si>
    <t>purposes only and should not be construed as trading or investment advice.</t>
  </si>
  <si>
    <t>Commission rates will vary. Please consult your broker.</t>
  </si>
  <si>
    <t>Don’t trade with money you can’t afford to lose.</t>
  </si>
  <si>
    <t>This is neither a solicitation nor an offer to buy/sell any stock.</t>
  </si>
  <si>
    <t>or endorsed by Wendy Kirkland. For additional</t>
  </si>
  <si>
    <t>Wendy Kirkland does not recommend or refer subscribers to</t>
  </si>
  <si>
    <t>Oct 18 19 - 186 C</t>
  </si>
  <si>
    <t>Oct 25 19 - 188 C</t>
  </si>
  <si>
    <t>Oct 25 19 - 187.5 C</t>
  </si>
  <si>
    <t>Oct 25 19 - 189 C</t>
  </si>
  <si>
    <t>Total</t>
  </si>
  <si>
    <t>Investment</t>
  </si>
  <si>
    <t>Cumulative</t>
  </si>
  <si>
    <t>%</t>
  </si>
  <si>
    <t>Days In</t>
  </si>
  <si>
    <t>Trade</t>
  </si>
  <si>
    <t>Profit to Loss Ratio</t>
  </si>
  <si>
    <t>Average Profit</t>
  </si>
  <si>
    <t>Average Winning Trade</t>
  </si>
  <si>
    <t>Average Losing Trade</t>
  </si>
  <si>
    <t>Total % Gained</t>
  </si>
  <si>
    <t>Annualized % Gained</t>
  </si>
  <si>
    <t>Avg. % Gained or Lost per Trade</t>
  </si>
  <si>
    <t>The results are based on a starting balance of $7,500</t>
  </si>
  <si>
    <t>Wendy Kirkland</t>
  </si>
  <si>
    <t>MERIT Paycheck</t>
  </si>
  <si>
    <t>Nov 15 19 - 194 C</t>
  </si>
  <si>
    <t>Nov 15 19 - 195 C</t>
  </si>
  <si>
    <t>Nov 15 19 - 193.5 C</t>
  </si>
  <si>
    <t>Nov 15 19 - 197.5 C</t>
  </si>
  <si>
    <t>Nov 22 19 - 197.5 C</t>
  </si>
  <si>
    <t>Nov 22 19 - 202 C</t>
  </si>
  <si>
    <t>Dec 6 19 - 202 C</t>
  </si>
  <si>
    <t>Dec 6 19 - 203 C</t>
  </si>
  <si>
    <t>Dec 13 19 - 204 C</t>
  </si>
  <si>
    <t>Dec 20 19 - 204 C</t>
  </si>
  <si>
    <t>Dec 27 19 - 203 C</t>
  </si>
  <si>
    <t>Dec 27 19 - 205 C</t>
  </si>
  <si>
    <t>Feb 7 20 - 222 C</t>
  </si>
  <si>
    <t>Feb 14 20 - 222 C</t>
  </si>
  <si>
    <t>Feb 14 20 - 225 C</t>
  </si>
  <si>
    <t>Feb 21 20 - 222 C</t>
  </si>
  <si>
    <t>Feb 21 20 - 222.5 C</t>
  </si>
  <si>
    <t>Feb 21 20 - 223 C</t>
  </si>
  <si>
    <t>Feb 28 20 - 223 C</t>
  </si>
  <si>
    <t>Mar 6 20 - 235 C</t>
  </si>
  <si>
    <t>Apr 17 20 - 192 C</t>
  </si>
  <si>
    <t>May 1 20 - 207 C</t>
  </si>
  <si>
    <t>May 8 20 - 215 C</t>
  </si>
  <si>
    <t>May 29 20 - 219 C</t>
  </si>
  <si>
    <t>Jun 19 20 - 230 C</t>
  </si>
  <si>
    <t>Jun 12 20 - 230 C</t>
  </si>
  <si>
    <t>Jun 19 20 - 234 C</t>
  </si>
  <si>
    <t>Jun 19 20 - 233 C</t>
  </si>
  <si>
    <t>Jul 2 20 - 237.5 C</t>
  </si>
  <si>
    <t>Jul 2 20 - 242 C</t>
  </si>
  <si>
    <t>Jul 17 20 - 250 C</t>
  </si>
  <si>
    <t>Jul 17 20 - 248 C</t>
  </si>
  <si>
    <t>Jul 17 20 - 247.5 C</t>
  </si>
  <si>
    <t>Jul 24 20 - 252 C</t>
  </si>
  <si>
    <t>Aug 21 20 - 275 C</t>
  </si>
  <si>
    <t>Aug 21 20 - 269 C</t>
  </si>
  <si>
    <t>Aug 21 20 - 270 C</t>
  </si>
  <si>
    <t>Aug 21 20 - 274 C</t>
  </si>
  <si>
    <t>Sep 4, 20 - 282 C</t>
  </si>
  <si>
    <t>Sep 4, 20 - 284 C</t>
  </si>
  <si>
    <t>Sep 25, 20 - 287 C</t>
  </si>
  <si>
    <t>Oct 9, 20 - 280 C</t>
  </si>
  <si>
    <t>Oct 23, 20 - 288 C</t>
  </si>
  <si>
    <t>Oct 23, 20 - 284 C</t>
  </si>
  <si>
    <t>Oct 30, 20 - 288 C</t>
  </si>
  <si>
    <t>Oct 30, 20 - 292 C</t>
  </si>
  <si>
    <t>Oct 30, 20 - 292.5 C</t>
  </si>
  <si>
    <t>Oct 30, 20 - 307 C</t>
  </si>
  <si>
    <t>Nov 27, 20 - 285 C</t>
  </si>
  <si>
    <t>Dec 18, 2020 - 300 C</t>
  </si>
  <si>
    <t>Dec 11, 2020 - 302.5 C</t>
  </si>
  <si>
    <t xml:space="preserve">QQQ </t>
  </si>
  <si>
    <t>Jan 8, 2020 - 313 C</t>
  </si>
  <si>
    <t>Jan 8, 2020 - 315 C</t>
  </si>
  <si>
    <t>Jan 22, 2020 - 316 C</t>
  </si>
  <si>
    <t>Jan 29, 2020 - 321 C</t>
  </si>
  <si>
    <t>Jan 29, 2020 - 322.5 C</t>
  </si>
  <si>
    <t>Jan 29, 2020 - 322 C</t>
  </si>
  <si>
    <t>Feb 19, 2021 - 330 C</t>
  </si>
  <si>
    <t>Mar 19, 2021 - 348 C</t>
  </si>
  <si>
    <t>Mar 19, 2021 - 354 C</t>
  </si>
  <si>
    <t>Mar 19, 2021 - 343 C</t>
  </si>
  <si>
    <t>Mar 26, 2021 - 333 C</t>
  </si>
  <si>
    <t>Mar 26, 2021 - 319 C</t>
  </si>
  <si>
    <t>Mar 31, 2021 - 323 C</t>
  </si>
  <si>
    <t>Apr 1, 2021 - 322 C</t>
  </si>
  <si>
    <t>Apr 1, 2021 - 310 P</t>
  </si>
  <si>
    <t>Apr 23, 2021 - 337 C</t>
  </si>
  <si>
    <t>Apr 23, 2021 - 339 C</t>
  </si>
  <si>
    <t>May 3, 2021 - 345 C</t>
  </si>
  <si>
    <t>May 21, 2021 - 337 C</t>
  </si>
  <si>
    <t>May 28, 2021 - 329 C</t>
  </si>
  <si>
    <t>May 28, 2021 - 322 C</t>
  </si>
  <si>
    <t>Jun 1, 2021 - 327 C</t>
  </si>
  <si>
    <t>Jun 18, 2021 - 340 C</t>
  </si>
  <si>
    <t>Jul 2, 2021 - 344 C</t>
  </si>
  <si>
    <t>Jul 2, 2021 - 346 C</t>
  </si>
  <si>
    <t>Jul 16, 2021 - 350 C</t>
  </si>
  <si>
    <t>Jul 30, 2021 - 361 C</t>
  </si>
  <si>
    <t>Aug 6, 2021 - 362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</si>
</sst>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</font>
    <font>
      <b/>
      <sz val="10"/>
      <color rgb="FF000000"/>
      <name val="Arial"/>
      <family val="2"/>
    </font>
    <font>
      <b/>
      <sz val="10"/>
      <color indexed="8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4" fontId="7" fillId="0" borderId="0" xfId="4" applyFont="1"/>
    <xf numFmtId="44" fontId="7" fillId="0" borderId="0" xfId="4" applyFont="1" applyAlignment="1">
      <alignment wrapText="1"/>
    </xf>
    <xf numFmtId="0" fontId="5" fillId="0" borderId="0" xfId="0" applyFont="1"/>
    <xf numFmtId="0" fontId="8" fillId="0" borderId="0" xfId="0" applyFont="1" applyAlignment="1">
      <alignment horizontal="center"/>
    </xf>
    <xf numFmtId="9" fontId="7" fillId="0" borderId="0" xfId="2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9" fillId="0" borderId="3" xfId="1" applyFont="1" applyBorder="1"/>
    <xf numFmtId="0" fontId="9" fillId="0" borderId="4" xfId="1" applyFont="1" applyBorder="1"/>
    <xf numFmtId="0" fontId="9" fillId="0" borderId="0" xfId="1" applyFont="1"/>
    <xf numFmtId="0" fontId="9" fillId="0" borderId="0" xfId="1" applyFont="1" applyAlignment="1">
      <alignment horizontal="center"/>
    </xf>
    <xf numFmtId="10" fontId="9" fillId="0" borderId="5" xfId="2" applyNumberFormat="1" applyFont="1" applyBorder="1"/>
    <xf numFmtId="44" fontId="9" fillId="0" borderId="5" xfId="4" applyFont="1" applyBorder="1" applyAlignment="1">
      <alignment horizontal="center"/>
    </xf>
    <xf numFmtId="44" fontId="9" fillId="0" borderId="5" xfId="4" applyFont="1" applyBorder="1"/>
    <xf numFmtId="2" fontId="10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5" xfId="3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44" fontId="10" fillId="0" borderId="5" xfId="4" applyFont="1" applyBorder="1" applyAlignment="1">
      <alignment horizontal="center"/>
    </xf>
    <xf numFmtId="9" fontId="10" fillId="0" borderId="5" xfId="2" applyFont="1" applyBorder="1" applyAlignment="1">
      <alignment horizontal="center"/>
    </xf>
    <xf numFmtId="2" fontId="11" fillId="0" borderId="6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9" fontId="12" fillId="0" borderId="8" xfId="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 wrapText="1"/>
    </xf>
    <xf numFmtId="1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quotePrefix="1" applyFont="1" applyAlignment="1">
      <alignment horizontal="center" wrapText="1"/>
    </xf>
    <xf numFmtId="0" fontId="10" fillId="0" borderId="0" xfId="0" applyFont="1" applyAlignment="1">
      <alignment horizontal="left"/>
    </xf>
    <xf numFmtId="44" fontId="10" fillId="0" borderId="0" xfId="0" applyNumberFormat="1" applyFont="1"/>
    <xf numFmtId="0" fontId="10" fillId="0" borderId="0" xfId="0" applyFont="1"/>
    <xf numFmtId="164" fontId="5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1" applyFont="1"/>
    <xf numFmtId="0" fontId="5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164" fontId="13" fillId="0" borderId="0" xfId="0" applyNumberFormat="1" applyFont="1" applyFill="1"/>
    <xf numFmtId="2" fontId="11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9" fontId="12" fillId="0" borderId="0" xfId="2" applyFont="1" applyBorder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_Sheet1" xfId="1" xr:uid="{5391C2DF-B308-4597-8507-F37DB143B1C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MERIT Paycheck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Sheet1!$L$9:$L$99</c:f>
              <c:numCache>
                <c:formatCode>_("$"* #,##0.00_);_("$"* \(#,##0.00\);_("$"* "-"??_);_(@_)</c:formatCode>
                <c:ptCount val="91"/>
                <c:pt idx="0">
                  <c:v>756.80000000000064</c:v>
                </c:pt>
                <c:pt idx="1">
                  <c:v>1105.6000000000006</c:v>
                </c:pt>
                <c:pt idx="2">
                  <c:v>2534.4000000000005</c:v>
                </c:pt>
                <c:pt idx="3">
                  <c:v>3507.2000000000012</c:v>
                </c:pt>
                <c:pt idx="4">
                  <c:v>3898.0000000000009</c:v>
                </c:pt>
                <c:pt idx="5">
                  <c:v>4252.8000000000011</c:v>
                </c:pt>
                <c:pt idx="6">
                  <c:v>5537.6000000000013</c:v>
                </c:pt>
                <c:pt idx="7">
                  <c:v>7031.8000000000011</c:v>
                </c:pt>
                <c:pt idx="8">
                  <c:v>8225.4000000000015</c:v>
                </c:pt>
                <c:pt idx="9">
                  <c:v>7587.4000000000015</c:v>
                </c:pt>
                <c:pt idx="10">
                  <c:v>7248.0000000000018</c:v>
                </c:pt>
                <c:pt idx="11">
                  <c:v>7150.4000000000015</c:v>
                </c:pt>
                <c:pt idx="12">
                  <c:v>7132.8000000000011</c:v>
                </c:pt>
                <c:pt idx="13">
                  <c:v>7795.2000000000007</c:v>
                </c:pt>
                <c:pt idx="14">
                  <c:v>8421.8000000000011</c:v>
                </c:pt>
                <c:pt idx="15">
                  <c:v>9020.4000000000015</c:v>
                </c:pt>
                <c:pt idx="16">
                  <c:v>9442.8000000000011</c:v>
                </c:pt>
                <c:pt idx="17">
                  <c:v>9803.4000000000015</c:v>
                </c:pt>
                <c:pt idx="18">
                  <c:v>9986.4000000000015</c:v>
                </c:pt>
                <c:pt idx="19">
                  <c:v>9717.2000000000007</c:v>
                </c:pt>
                <c:pt idx="20">
                  <c:v>9585.2000000000007</c:v>
                </c:pt>
                <c:pt idx="21">
                  <c:v>9113.2000000000007</c:v>
                </c:pt>
                <c:pt idx="22">
                  <c:v>10056</c:v>
                </c:pt>
                <c:pt idx="23">
                  <c:v>10784</c:v>
                </c:pt>
                <c:pt idx="24">
                  <c:v>11390.8</c:v>
                </c:pt>
                <c:pt idx="25">
                  <c:v>12974</c:v>
                </c:pt>
                <c:pt idx="26">
                  <c:v>14389.2</c:v>
                </c:pt>
                <c:pt idx="27">
                  <c:v>14672.400000000001</c:v>
                </c:pt>
                <c:pt idx="28">
                  <c:v>15115.600000000002</c:v>
                </c:pt>
                <c:pt idx="29">
                  <c:v>15778.600000000002</c:v>
                </c:pt>
                <c:pt idx="30">
                  <c:v>16427.400000000001</c:v>
                </c:pt>
                <c:pt idx="31">
                  <c:v>16746.600000000002</c:v>
                </c:pt>
                <c:pt idx="32">
                  <c:v>17009.800000000003</c:v>
                </c:pt>
                <c:pt idx="33">
                  <c:v>17265.000000000004</c:v>
                </c:pt>
                <c:pt idx="34">
                  <c:v>18008.200000000004</c:v>
                </c:pt>
                <c:pt idx="35">
                  <c:v>18355.400000000005</c:v>
                </c:pt>
                <c:pt idx="36">
                  <c:v>17732.800000000007</c:v>
                </c:pt>
                <c:pt idx="37">
                  <c:v>18204.000000000007</c:v>
                </c:pt>
                <c:pt idx="38">
                  <c:v>18587.000000000007</c:v>
                </c:pt>
                <c:pt idx="39">
                  <c:v>19091.800000000007</c:v>
                </c:pt>
                <c:pt idx="40">
                  <c:v>19338.600000000006</c:v>
                </c:pt>
                <c:pt idx="41">
                  <c:v>19717.400000000005</c:v>
                </c:pt>
                <c:pt idx="42">
                  <c:v>20198.200000000004</c:v>
                </c:pt>
                <c:pt idx="43">
                  <c:v>20247.000000000004</c:v>
                </c:pt>
                <c:pt idx="44">
                  <c:v>20703.800000000003</c:v>
                </c:pt>
                <c:pt idx="45">
                  <c:v>18895.000000000004</c:v>
                </c:pt>
                <c:pt idx="46">
                  <c:v>19472.600000000002</c:v>
                </c:pt>
                <c:pt idx="47">
                  <c:v>18567.400000000001</c:v>
                </c:pt>
                <c:pt idx="48">
                  <c:v>19015.400000000001</c:v>
                </c:pt>
                <c:pt idx="49">
                  <c:v>19652.2</c:v>
                </c:pt>
                <c:pt idx="50">
                  <c:v>19700.2</c:v>
                </c:pt>
                <c:pt idx="51">
                  <c:v>20145</c:v>
                </c:pt>
                <c:pt idx="52">
                  <c:v>18663.8</c:v>
                </c:pt>
                <c:pt idx="53">
                  <c:v>19553.2</c:v>
                </c:pt>
                <c:pt idx="54">
                  <c:v>18511.2</c:v>
                </c:pt>
                <c:pt idx="55">
                  <c:v>17954.2</c:v>
                </c:pt>
                <c:pt idx="56">
                  <c:v>17847.2</c:v>
                </c:pt>
                <c:pt idx="57">
                  <c:v>18010.400000000001</c:v>
                </c:pt>
                <c:pt idx="58">
                  <c:v>18103.400000000001</c:v>
                </c:pt>
                <c:pt idx="59">
                  <c:v>18326.400000000001</c:v>
                </c:pt>
                <c:pt idx="60">
                  <c:v>18559.400000000001</c:v>
                </c:pt>
                <c:pt idx="61">
                  <c:v>18872.2</c:v>
                </c:pt>
                <c:pt idx="62">
                  <c:v>19390.2</c:v>
                </c:pt>
                <c:pt idx="63">
                  <c:v>19919</c:v>
                </c:pt>
                <c:pt idx="64">
                  <c:v>20432</c:v>
                </c:pt>
                <c:pt idx="65">
                  <c:v>21165</c:v>
                </c:pt>
                <c:pt idx="66">
                  <c:v>20473</c:v>
                </c:pt>
                <c:pt idx="67">
                  <c:v>19866.2</c:v>
                </c:pt>
                <c:pt idx="68">
                  <c:v>18541</c:v>
                </c:pt>
                <c:pt idx="69">
                  <c:v>17059</c:v>
                </c:pt>
                <c:pt idx="70">
                  <c:v>17263.8</c:v>
                </c:pt>
                <c:pt idx="71">
                  <c:v>17864.599999999999</c:v>
                </c:pt>
                <c:pt idx="72">
                  <c:v>18222.599999999999</c:v>
                </c:pt>
                <c:pt idx="73">
                  <c:v>18481.399999999998</c:v>
                </c:pt>
                <c:pt idx="74">
                  <c:v>19100.199999999997</c:v>
                </c:pt>
                <c:pt idx="75">
                  <c:v>19796.999999999996</c:v>
                </c:pt>
                <c:pt idx="76">
                  <c:v>20241.799999999996</c:v>
                </c:pt>
                <c:pt idx="77">
                  <c:v>20722.599999999995</c:v>
                </c:pt>
                <c:pt idx="78">
                  <c:v>21209.399999999994</c:v>
                </c:pt>
                <c:pt idx="79">
                  <c:v>21576.599999999995</c:v>
                </c:pt>
                <c:pt idx="80">
                  <c:v>22059.799999999996</c:v>
                </c:pt>
                <c:pt idx="81">
                  <c:v>22198.599999999995</c:v>
                </c:pt>
                <c:pt idx="82">
                  <c:v>22289.399999999994</c:v>
                </c:pt>
                <c:pt idx="83">
                  <c:v>22782.199999999993</c:v>
                </c:pt>
                <c:pt idx="84">
                  <c:v>22660.199999999993</c:v>
                </c:pt>
                <c:pt idx="85">
                  <c:v>23338.999999999993</c:v>
                </c:pt>
                <c:pt idx="86">
                  <c:v>23516.999999999993</c:v>
                </c:pt>
                <c:pt idx="87">
                  <c:v>23647.399999999991</c:v>
                </c:pt>
                <c:pt idx="88">
                  <c:v>23950.399999999991</c:v>
                </c:pt>
                <c:pt idx="89">
                  <c:v>24455.19999999999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D-4580-BF7C-49332752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724456"/>
        <c:axId val="764723472"/>
      </c:lineChart>
      <c:catAx>
        <c:axId val="764724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23472"/>
        <c:crosses val="autoZero"/>
        <c:auto val="1"/>
        <c:lblAlgn val="ctr"/>
        <c:lblOffset val="100"/>
        <c:noMultiLvlLbl val="0"/>
      </c:catAx>
      <c:valAx>
        <c:axId val="764723472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2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99</xdr:row>
      <xdr:rowOff>192404</xdr:rowOff>
    </xdr:from>
    <xdr:to>
      <xdr:col>12</xdr:col>
      <xdr:colOff>449580</xdr:colOff>
      <xdr:row>114</xdr:row>
      <xdr:rowOff>3809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E637A8-0CBD-42EA-B439-EDB5C242E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1358900</xdr:colOff>
      <xdr:row>116</xdr:row>
      <xdr:rowOff>177800</xdr:rowOff>
    </xdr:from>
    <xdr:to>
      <xdr:col>14</xdr:col>
      <xdr:colOff>914400</xdr:colOff>
      <xdr:row>125</xdr:row>
      <xdr:rowOff>26584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EFA626-C2E4-0840-92C3-D3381D22D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20942300"/>
          <a:ext cx="10058400" cy="1563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3"/>
  <sheetViews>
    <sheetView tabSelected="1" topLeftCell="A90" workbookViewId="0">
      <selection activeCell="P121" sqref="P121"/>
    </sheetView>
  </sheetViews>
  <sheetFormatPr baseColWidth="10" defaultColWidth="14.5" defaultRowHeight="15" customHeight="1" x14ac:dyDescent="0.15"/>
  <cols>
    <col min="1" max="1" width="5.83203125" customWidth="1"/>
    <col min="2" max="2" width="18.5" customWidth="1"/>
    <col min="3" max="3" width="8" customWidth="1"/>
    <col min="4" max="4" width="11" customWidth="1"/>
    <col min="5" max="5" width="8.5" customWidth="1"/>
    <col min="6" max="7" width="12" customWidth="1"/>
    <col min="8" max="8" width="8.1640625" customWidth="1"/>
    <col min="9" max="9" width="11.33203125" customWidth="1"/>
    <col min="10" max="10" width="10.5" customWidth="1"/>
    <col min="11" max="11" width="10.1640625" customWidth="1"/>
    <col min="12" max="12" width="12.6640625" customWidth="1"/>
    <col min="13" max="14" width="7.5" customWidth="1"/>
    <col min="15" max="21" width="14.5" customWidth="1"/>
  </cols>
  <sheetData>
    <row r="1" spans="1:14" ht="15.75" customHeight="1" x14ac:dyDescent="0.2">
      <c r="A1" s="2"/>
      <c r="B1" s="2"/>
      <c r="C1" s="2"/>
      <c r="D1" s="2"/>
      <c r="E1" s="1"/>
      <c r="F1" s="1"/>
      <c r="H1" s="3" t="s">
        <v>47</v>
      </c>
      <c r="I1" s="1"/>
      <c r="J1" s="1"/>
      <c r="K1" s="1"/>
    </row>
    <row r="2" spans="1:14" ht="15.75" customHeight="1" x14ac:dyDescent="0.2">
      <c r="A2" s="2"/>
      <c r="B2" s="2"/>
      <c r="C2" s="2"/>
      <c r="D2" s="2"/>
      <c r="E2" s="1"/>
      <c r="F2" s="1"/>
      <c r="H2" s="3" t="s">
        <v>48</v>
      </c>
      <c r="I2" s="1"/>
      <c r="J2" s="1"/>
      <c r="K2" s="1"/>
    </row>
    <row r="3" spans="1:14" ht="1.5" customHeight="1" x14ac:dyDescent="0.2">
      <c r="A3" s="2"/>
      <c r="B3" s="2"/>
      <c r="C3" s="2"/>
      <c r="D3" s="2"/>
      <c r="E3" s="1"/>
      <c r="F3" s="1"/>
      <c r="H3" s="2"/>
      <c r="I3" s="1"/>
      <c r="J3" s="1"/>
      <c r="K3" s="1"/>
    </row>
    <row r="4" spans="1:14" ht="15.75" customHeight="1" x14ac:dyDescent="0.2">
      <c r="A4" s="2"/>
      <c r="B4" s="2"/>
      <c r="C4" s="2"/>
      <c r="D4" s="2"/>
      <c r="E4" s="1"/>
      <c r="F4" s="1"/>
      <c r="H4" s="3" t="s">
        <v>46</v>
      </c>
      <c r="I4" s="1"/>
      <c r="J4" s="1"/>
      <c r="K4" s="1"/>
    </row>
    <row r="5" spans="1:14" ht="15.75" customHeight="1" x14ac:dyDescent="0.2">
      <c r="A5" s="32"/>
      <c r="B5" s="32"/>
      <c r="C5" s="32"/>
      <c r="D5" s="32"/>
      <c r="E5" s="33"/>
      <c r="F5" s="33"/>
      <c r="G5" s="32"/>
      <c r="H5" s="33"/>
      <c r="I5" s="33"/>
      <c r="J5" s="33"/>
      <c r="K5" s="33"/>
      <c r="L5" s="47" t="s">
        <v>35</v>
      </c>
      <c r="M5" s="8" t="s">
        <v>36</v>
      </c>
      <c r="N5" s="7"/>
    </row>
    <row r="6" spans="1:14" ht="15.75" customHeight="1" x14ac:dyDescent="0.2">
      <c r="A6" s="22"/>
      <c r="B6" s="22"/>
      <c r="C6" s="22" t="s">
        <v>3</v>
      </c>
      <c r="D6" s="22" t="s">
        <v>0</v>
      </c>
      <c r="E6" s="22" t="s">
        <v>0</v>
      </c>
      <c r="F6" s="22" t="s">
        <v>33</v>
      </c>
      <c r="G6" s="22" t="s">
        <v>1</v>
      </c>
      <c r="H6" s="22" t="s">
        <v>1</v>
      </c>
      <c r="I6" s="22"/>
      <c r="J6" s="22"/>
      <c r="K6" s="22" t="s">
        <v>2</v>
      </c>
      <c r="L6" s="22" t="s">
        <v>2</v>
      </c>
      <c r="M6" s="22" t="s">
        <v>2</v>
      </c>
      <c r="N6" s="22" t="s">
        <v>37</v>
      </c>
    </row>
    <row r="7" spans="1:14" ht="15.75" customHeight="1" x14ac:dyDescent="0.2">
      <c r="A7" s="22"/>
      <c r="B7" s="22" t="s">
        <v>4</v>
      </c>
      <c r="C7" s="22" t="s">
        <v>8</v>
      </c>
      <c r="D7" s="22" t="s">
        <v>5</v>
      </c>
      <c r="E7" s="22" t="s">
        <v>6</v>
      </c>
      <c r="F7" s="22" t="s">
        <v>34</v>
      </c>
      <c r="G7" s="22" t="s">
        <v>5</v>
      </c>
      <c r="H7" s="22" t="s">
        <v>6</v>
      </c>
      <c r="I7" s="22" t="s">
        <v>33</v>
      </c>
      <c r="J7" s="22" t="s">
        <v>9</v>
      </c>
      <c r="K7" s="22" t="s">
        <v>7</v>
      </c>
      <c r="L7" s="22" t="s">
        <v>7</v>
      </c>
      <c r="M7" s="22" t="s">
        <v>7</v>
      </c>
      <c r="N7" s="22" t="s">
        <v>38</v>
      </c>
    </row>
    <row r="8" spans="1:14" ht="15.75" customHeight="1" x14ac:dyDescent="0.2">
      <c r="A8" s="32"/>
      <c r="B8" s="32"/>
      <c r="C8" s="32"/>
      <c r="D8" s="32"/>
      <c r="E8" s="33"/>
      <c r="F8" s="33"/>
      <c r="G8" s="32"/>
      <c r="H8" s="33"/>
      <c r="I8" s="33"/>
      <c r="J8" s="33"/>
      <c r="K8" s="33"/>
      <c r="L8" s="7"/>
      <c r="M8" s="7"/>
      <c r="N8" s="7"/>
    </row>
    <row r="9" spans="1:14" ht="14.25" customHeight="1" x14ac:dyDescent="0.2">
      <c r="A9" s="32" t="s">
        <v>10</v>
      </c>
      <c r="B9" s="37" t="s">
        <v>29</v>
      </c>
      <c r="C9" s="34">
        <f t="shared" ref="C9:C73" si="0">INT(20.75/E9)</f>
        <v>6</v>
      </c>
      <c r="D9" s="35">
        <v>43741</v>
      </c>
      <c r="E9" s="36">
        <v>3.07</v>
      </c>
      <c r="F9" s="5">
        <f t="shared" ref="F9:F73" si="1">+C9*E9*100</f>
        <v>1841.9999999999998</v>
      </c>
      <c r="G9" s="35">
        <v>43742</v>
      </c>
      <c r="H9" s="36">
        <v>4.3600000000000003</v>
      </c>
      <c r="I9" s="5">
        <f t="shared" ref="I9:I25" si="2">+C9*H9*100</f>
        <v>2616.0000000000005</v>
      </c>
      <c r="J9" s="36">
        <f t="shared" ref="J9:J25" si="3">16+(C9*0.2)</f>
        <v>17.2</v>
      </c>
      <c r="K9" s="6">
        <f t="shared" ref="K9:K12" si="4">+I9-F9-J9</f>
        <v>756.80000000000064</v>
      </c>
      <c r="L9" s="6">
        <f t="shared" ref="L9:L12" si="5">L8+K9</f>
        <v>756.80000000000064</v>
      </c>
      <c r="M9" s="9">
        <f t="shared" ref="M9:M12" si="6">+K9/F9</f>
        <v>0.41085776330076046</v>
      </c>
      <c r="N9" s="10">
        <f t="shared" ref="N9:N12" si="7">IF(G9-D9=0,1,G9-D9)</f>
        <v>1</v>
      </c>
    </row>
    <row r="10" spans="1:14" ht="14.25" customHeight="1" x14ac:dyDescent="0.2">
      <c r="A10" s="32" t="s">
        <v>10</v>
      </c>
      <c r="B10" s="37" t="s">
        <v>30</v>
      </c>
      <c r="C10" s="34">
        <f t="shared" si="0"/>
        <v>6</v>
      </c>
      <c r="D10" s="35">
        <v>43742</v>
      </c>
      <c r="E10" s="36">
        <v>3.39</v>
      </c>
      <c r="F10" s="5">
        <f t="shared" si="1"/>
        <v>2034</v>
      </c>
      <c r="G10" s="35">
        <v>43745</v>
      </c>
      <c r="H10" s="36">
        <v>4</v>
      </c>
      <c r="I10" s="5">
        <f t="shared" si="2"/>
        <v>2400</v>
      </c>
      <c r="J10" s="36">
        <f t="shared" si="3"/>
        <v>17.2</v>
      </c>
      <c r="K10" s="6">
        <f t="shared" si="4"/>
        <v>348.8</v>
      </c>
      <c r="L10" s="6">
        <f t="shared" si="5"/>
        <v>1105.6000000000006</v>
      </c>
      <c r="M10" s="9">
        <f t="shared" si="6"/>
        <v>0.17148475909537858</v>
      </c>
      <c r="N10" s="10">
        <f t="shared" si="7"/>
        <v>3</v>
      </c>
    </row>
    <row r="11" spans="1:14" ht="14.25" customHeight="1" x14ac:dyDescent="0.2">
      <c r="A11" s="32" t="s">
        <v>10</v>
      </c>
      <c r="B11" s="37" t="s">
        <v>31</v>
      </c>
      <c r="C11" s="34">
        <f t="shared" si="0"/>
        <v>6</v>
      </c>
      <c r="D11" s="35">
        <v>43747</v>
      </c>
      <c r="E11" s="36">
        <v>3.34</v>
      </c>
      <c r="F11" s="5">
        <f t="shared" si="1"/>
        <v>2004</v>
      </c>
      <c r="G11" s="35">
        <v>43749</v>
      </c>
      <c r="H11" s="36">
        <v>5.75</v>
      </c>
      <c r="I11" s="5">
        <f t="shared" si="2"/>
        <v>3450</v>
      </c>
      <c r="J11" s="36">
        <f t="shared" si="3"/>
        <v>17.2</v>
      </c>
      <c r="K11" s="6">
        <f t="shared" si="4"/>
        <v>1428.8</v>
      </c>
      <c r="L11" s="6">
        <f t="shared" si="5"/>
        <v>2534.4000000000005</v>
      </c>
      <c r="M11" s="9">
        <f t="shared" si="6"/>
        <v>0.71297405189620755</v>
      </c>
      <c r="N11" s="10">
        <f t="shared" si="7"/>
        <v>2</v>
      </c>
    </row>
    <row r="12" spans="1:14" ht="14.25" customHeight="1" x14ac:dyDescent="0.2">
      <c r="A12" s="32" t="s">
        <v>10</v>
      </c>
      <c r="B12" s="37" t="s">
        <v>32</v>
      </c>
      <c r="C12" s="34">
        <f t="shared" si="0"/>
        <v>6</v>
      </c>
      <c r="D12" s="35">
        <v>43748</v>
      </c>
      <c r="E12" s="36">
        <v>3.05</v>
      </c>
      <c r="F12" s="5">
        <f t="shared" si="1"/>
        <v>1829.9999999999998</v>
      </c>
      <c r="G12" s="35">
        <v>43749</v>
      </c>
      <c r="H12" s="36">
        <v>4.7</v>
      </c>
      <c r="I12" s="5">
        <f t="shared" si="2"/>
        <v>2820.0000000000005</v>
      </c>
      <c r="J12" s="36">
        <f t="shared" si="3"/>
        <v>17.2</v>
      </c>
      <c r="K12" s="6">
        <f t="shared" si="4"/>
        <v>972.80000000000064</v>
      </c>
      <c r="L12" s="6">
        <f t="shared" si="5"/>
        <v>3507.2000000000012</v>
      </c>
      <c r="M12" s="9">
        <f t="shared" si="6"/>
        <v>0.53158469945355236</v>
      </c>
      <c r="N12" s="10">
        <f t="shared" si="7"/>
        <v>1</v>
      </c>
    </row>
    <row r="13" spans="1:14" ht="14.25" customHeight="1" x14ac:dyDescent="0.2">
      <c r="A13" s="32" t="s">
        <v>10</v>
      </c>
      <c r="B13" s="37" t="s">
        <v>49</v>
      </c>
      <c r="C13" s="34">
        <f t="shared" si="0"/>
        <v>6</v>
      </c>
      <c r="D13" s="35">
        <v>43753</v>
      </c>
      <c r="E13" s="36">
        <v>3.45</v>
      </c>
      <c r="F13" s="5">
        <f t="shared" si="1"/>
        <v>2070.0000000000005</v>
      </c>
      <c r="G13" s="35">
        <v>43767</v>
      </c>
      <c r="H13" s="36">
        <v>4.13</v>
      </c>
      <c r="I13" s="5">
        <f t="shared" si="2"/>
        <v>2478</v>
      </c>
      <c r="J13" s="36">
        <f t="shared" si="3"/>
        <v>17.2</v>
      </c>
      <c r="K13" s="6">
        <f t="shared" ref="K13:K25" si="8">+I13-F13-J13</f>
        <v>390.79999999999956</v>
      </c>
      <c r="L13" s="6">
        <f t="shared" ref="L13:L15" si="9">L12+K13</f>
        <v>3898.0000000000009</v>
      </c>
      <c r="M13" s="9">
        <f t="shared" ref="M13:M15" si="10">+K13/F13</f>
        <v>0.18879227053140071</v>
      </c>
      <c r="N13" s="10">
        <f t="shared" ref="N13:N15" si="11">IF(G13-D13=0,1,G13-D13)</f>
        <v>14</v>
      </c>
    </row>
    <row r="14" spans="1:14" ht="14.25" customHeight="1" x14ac:dyDescent="0.2">
      <c r="A14" s="32" t="s">
        <v>10</v>
      </c>
      <c r="B14" s="37" t="s">
        <v>50</v>
      </c>
      <c r="C14" s="34">
        <f t="shared" si="0"/>
        <v>6</v>
      </c>
      <c r="D14" s="35">
        <v>43755</v>
      </c>
      <c r="E14" s="36">
        <v>3.2</v>
      </c>
      <c r="F14" s="5">
        <f t="shared" si="1"/>
        <v>1920.0000000000002</v>
      </c>
      <c r="G14" s="35">
        <v>43766</v>
      </c>
      <c r="H14" s="36">
        <v>3.82</v>
      </c>
      <c r="I14" s="5">
        <f t="shared" si="2"/>
        <v>2292</v>
      </c>
      <c r="J14" s="36">
        <f t="shared" si="3"/>
        <v>17.2</v>
      </c>
      <c r="K14" s="6">
        <f t="shared" si="8"/>
        <v>354.79999999999978</v>
      </c>
      <c r="L14" s="6">
        <f t="shared" si="9"/>
        <v>4252.8000000000011</v>
      </c>
      <c r="M14" s="9">
        <f t="shared" si="10"/>
        <v>0.18479166666666652</v>
      </c>
      <c r="N14" s="10">
        <f t="shared" si="11"/>
        <v>11</v>
      </c>
    </row>
    <row r="15" spans="1:14" ht="14.25" customHeight="1" x14ac:dyDescent="0.2">
      <c r="A15" s="32" t="s">
        <v>10</v>
      </c>
      <c r="B15" s="37" t="s">
        <v>51</v>
      </c>
      <c r="C15" s="34">
        <f t="shared" si="0"/>
        <v>6</v>
      </c>
      <c r="D15" s="35">
        <v>43760</v>
      </c>
      <c r="E15" s="36">
        <v>3.09</v>
      </c>
      <c r="F15" s="5">
        <f t="shared" si="1"/>
        <v>1854</v>
      </c>
      <c r="G15" s="35">
        <v>43766</v>
      </c>
      <c r="H15" s="36">
        <v>5.26</v>
      </c>
      <c r="I15" s="5">
        <f t="shared" si="2"/>
        <v>3156</v>
      </c>
      <c r="J15" s="36">
        <f t="shared" si="3"/>
        <v>17.2</v>
      </c>
      <c r="K15" s="6">
        <f t="shared" si="8"/>
        <v>1284.8</v>
      </c>
      <c r="L15" s="6">
        <f t="shared" si="9"/>
        <v>5537.6000000000013</v>
      </c>
      <c r="M15" s="9">
        <f t="shared" si="10"/>
        <v>0.69298813376483281</v>
      </c>
      <c r="N15" s="10">
        <f t="shared" si="11"/>
        <v>6</v>
      </c>
    </row>
    <row r="16" spans="1:14" ht="14.25" customHeight="1" x14ac:dyDescent="0.2">
      <c r="A16" s="32" t="s">
        <v>10</v>
      </c>
      <c r="B16" s="37" t="s">
        <v>52</v>
      </c>
      <c r="C16" s="34">
        <f t="shared" si="0"/>
        <v>9</v>
      </c>
      <c r="D16" s="35">
        <v>43768</v>
      </c>
      <c r="E16" s="36">
        <v>2.19</v>
      </c>
      <c r="F16" s="5">
        <f t="shared" si="1"/>
        <v>1971</v>
      </c>
      <c r="G16" s="35">
        <v>43773</v>
      </c>
      <c r="H16" s="36">
        <v>3.87</v>
      </c>
      <c r="I16" s="5">
        <f t="shared" si="2"/>
        <v>3483</v>
      </c>
      <c r="J16" s="36">
        <f t="shared" si="3"/>
        <v>17.8</v>
      </c>
      <c r="K16" s="6">
        <f t="shared" si="8"/>
        <v>1494.2</v>
      </c>
      <c r="L16" s="6">
        <f t="shared" ref="L16:L17" si="12">L15+K16</f>
        <v>7031.8000000000011</v>
      </c>
      <c r="M16" s="9">
        <f t="shared" ref="M16:M17" si="13">+K16/F16</f>
        <v>0.75809233891425676</v>
      </c>
      <c r="N16" s="10">
        <f t="shared" ref="N16:N17" si="14">IF(G16-D16=0,1,G16-D16)</f>
        <v>5</v>
      </c>
    </row>
    <row r="17" spans="1:14" ht="14.25" customHeight="1" x14ac:dyDescent="0.2">
      <c r="A17" s="32" t="s">
        <v>10</v>
      </c>
      <c r="B17" s="37" t="s">
        <v>53</v>
      </c>
      <c r="C17" s="34">
        <f t="shared" si="0"/>
        <v>7</v>
      </c>
      <c r="D17" s="35">
        <v>43768</v>
      </c>
      <c r="E17" s="36">
        <v>2.74</v>
      </c>
      <c r="F17" s="5">
        <f t="shared" si="1"/>
        <v>1918</v>
      </c>
      <c r="G17" s="35">
        <v>43773</v>
      </c>
      <c r="H17" s="36">
        <v>4.47</v>
      </c>
      <c r="I17" s="5">
        <f t="shared" si="2"/>
        <v>3129</v>
      </c>
      <c r="J17" s="36">
        <f t="shared" si="3"/>
        <v>17.399999999999999</v>
      </c>
      <c r="K17" s="6">
        <f t="shared" si="8"/>
        <v>1193.5999999999999</v>
      </c>
      <c r="L17" s="6">
        <f t="shared" si="12"/>
        <v>8225.4000000000015</v>
      </c>
      <c r="M17" s="9">
        <f t="shared" si="13"/>
        <v>0.62231491136600625</v>
      </c>
      <c r="N17" s="10">
        <f t="shared" si="14"/>
        <v>5</v>
      </c>
    </row>
    <row r="18" spans="1:14" ht="14.25" customHeight="1" x14ac:dyDescent="0.2">
      <c r="A18" s="32" t="s">
        <v>10</v>
      </c>
      <c r="B18" s="37" t="s">
        <v>54</v>
      </c>
      <c r="C18" s="34">
        <f t="shared" si="0"/>
        <v>10</v>
      </c>
      <c r="D18" s="35">
        <v>43776</v>
      </c>
      <c r="E18" s="36">
        <v>1.95</v>
      </c>
      <c r="F18" s="5">
        <f t="shared" si="1"/>
        <v>1950</v>
      </c>
      <c r="G18" s="35">
        <v>43782</v>
      </c>
      <c r="H18" s="36">
        <v>1.33</v>
      </c>
      <c r="I18" s="5">
        <f t="shared" si="2"/>
        <v>1330</v>
      </c>
      <c r="J18" s="36">
        <f t="shared" si="3"/>
        <v>18</v>
      </c>
      <c r="K18" s="6">
        <f t="shared" si="8"/>
        <v>-638</v>
      </c>
      <c r="L18" s="6">
        <f t="shared" ref="L18:L19" si="15">L17+K18</f>
        <v>7587.4000000000015</v>
      </c>
      <c r="M18" s="9">
        <f t="shared" ref="M18:M19" si="16">+K18/F18</f>
        <v>-0.32717948717948719</v>
      </c>
      <c r="N18" s="10">
        <f t="shared" ref="N18:N19" si="17">IF(G18-D18=0,1,G18-D18)</f>
        <v>6</v>
      </c>
    </row>
    <row r="19" spans="1:14" ht="14.25" customHeight="1" x14ac:dyDescent="0.2">
      <c r="A19" s="32" t="s">
        <v>10</v>
      </c>
      <c r="B19" s="37" t="s">
        <v>55</v>
      </c>
      <c r="C19" s="34">
        <f t="shared" si="0"/>
        <v>7</v>
      </c>
      <c r="D19" s="35">
        <v>43781</v>
      </c>
      <c r="E19" s="36">
        <v>2.87</v>
      </c>
      <c r="F19" s="5">
        <f t="shared" si="1"/>
        <v>2009</v>
      </c>
      <c r="G19" s="35">
        <v>43782</v>
      </c>
      <c r="H19" s="36">
        <v>2.41</v>
      </c>
      <c r="I19" s="5">
        <f t="shared" si="2"/>
        <v>1687</v>
      </c>
      <c r="J19" s="36">
        <f t="shared" si="3"/>
        <v>17.399999999999999</v>
      </c>
      <c r="K19" s="6">
        <f t="shared" si="8"/>
        <v>-339.4</v>
      </c>
      <c r="L19" s="6">
        <f t="shared" si="15"/>
        <v>7248.0000000000018</v>
      </c>
      <c r="M19" s="9">
        <f t="shared" si="16"/>
        <v>-0.16893977103036337</v>
      </c>
      <c r="N19" s="10">
        <f t="shared" si="17"/>
        <v>1</v>
      </c>
    </row>
    <row r="20" spans="1:14" ht="14.25" customHeight="1" x14ac:dyDescent="0.2">
      <c r="A20" s="32" t="s">
        <v>10</v>
      </c>
      <c r="B20" s="37" t="s">
        <v>56</v>
      </c>
      <c r="C20" s="34">
        <f t="shared" si="0"/>
        <v>8</v>
      </c>
      <c r="D20" s="35">
        <v>43784</v>
      </c>
      <c r="E20" s="36">
        <v>2.44</v>
      </c>
      <c r="F20" s="5">
        <f t="shared" si="1"/>
        <v>1952</v>
      </c>
      <c r="G20" s="35">
        <v>43789</v>
      </c>
      <c r="H20" s="36">
        <v>2.34</v>
      </c>
      <c r="I20" s="5">
        <f t="shared" si="2"/>
        <v>1872</v>
      </c>
      <c r="J20" s="36">
        <f t="shared" si="3"/>
        <v>17.600000000000001</v>
      </c>
      <c r="K20" s="6">
        <f t="shared" si="8"/>
        <v>-97.6</v>
      </c>
      <c r="L20" s="6">
        <f t="shared" ref="L20:L21" si="18">L19+K20</f>
        <v>7150.4000000000015</v>
      </c>
      <c r="M20" s="9">
        <f t="shared" ref="M20:M21" si="19">+K20/F20</f>
        <v>-4.9999999999999996E-2</v>
      </c>
      <c r="N20" s="10">
        <f t="shared" ref="N20:N21" si="20">IF(G20-D20=0,1,G20-D20)</f>
        <v>5</v>
      </c>
    </row>
    <row r="21" spans="1:14" ht="14.25" customHeight="1" x14ac:dyDescent="0.2">
      <c r="A21" s="32" t="s">
        <v>10</v>
      </c>
      <c r="B21" s="37" t="s">
        <v>56</v>
      </c>
      <c r="C21" s="34">
        <f t="shared" si="0"/>
        <v>8</v>
      </c>
      <c r="D21" s="35">
        <v>43787</v>
      </c>
      <c r="E21" s="36">
        <v>2.34</v>
      </c>
      <c r="F21" s="5">
        <f t="shared" si="1"/>
        <v>1872</v>
      </c>
      <c r="G21" s="35">
        <v>43789</v>
      </c>
      <c r="H21" s="36">
        <v>2.34</v>
      </c>
      <c r="I21" s="5">
        <f t="shared" si="2"/>
        <v>1872</v>
      </c>
      <c r="J21" s="36">
        <f t="shared" si="3"/>
        <v>17.600000000000001</v>
      </c>
      <c r="K21" s="6">
        <f t="shared" si="8"/>
        <v>-17.600000000000001</v>
      </c>
      <c r="L21" s="6">
        <f t="shared" si="18"/>
        <v>7132.8000000000011</v>
      </c>
      <c r="M21" s="9">
        <f t="shared" si="19"/>
        <v>-9.401709401709403E-3</v>
      </c>
      <c r="N21" s="10">
        <f t="shared" si="20"/>
        <v>2</v>
      </c>
    </row>
    <row r="22" spans="1:14" ht="14.25" customHeight="1" x14ac:dyDescent="0.2">
      <c r="A22" s="32" t="s">
        <v>10</v>
      </c>
      <c r="B22" s="37" t="s">
        <v>57</v>
      </c>
      <c r="C22" s="34">
        <f t="shared" si="0"/>
        <v>8</v>
      </c>
      <c r="D22" s="35">
        <v>43794</v>
      </c>
      <c r="E22" s="36">
        <v>2.42</v>
      </c>
      <c r="F22" s="5">
        <f t="shared" si="1"/>
        <v>1936</v>
      </c>
      <c r="G22" s="35">
        <v>43796</v>
      </c>
      <c r="H22" s="36">
        <v>3.27</v>
      </c>
      <c r="I22" s="5">
        <f t="shared" si="2"/>
        <v>2616</v>
      </c>
      <c r="J22" s="36">
        <f t="shared" si="3"/>
        <v>17.600000000000001</v>
      </c>
      <c r="K22" s="6">
        <f t="shared" si="8"/>
        <v>662.4</v>
      </c>
      <c r="L22" s="6">
        <f t="shared" ref="L22:L25" si="21">L21+K22</f>
        <v>7795.2000000000007</v>
      </c>
      <c r="M22" s="9">
        <f t="shared" ref="M22:M25" si="22">+K22/F22</f>
        <v>0.34214876033057851</v>
      </c>
      <c r="N22" s="10">
        <f t="shared" ref="N22:N25" si="23">IF(G22-D22=0,1,G22-D22)</f>
        <v>2</v>
      </c>
    </row>
    <row r="23" spans="1:14" ht="14.25" customHeight="1" x14ac:dyDescent="0.2">
      <c r="A23" s="32" t="s">
        <v>10</v>
      </c>
      <c r="B23" s="37" t="s">
        <v>58</v>
      </c>
      <c r="C23" s="34">
        <f t="shared" si="0"/>
        <v>7</v>
      </c>
      <c r="D23" s="35">
        <v>43794</v>
      </c>
      <c r="E23" s="36">
        <v>2.93</v>
      </c>
      <c r="F23" s="5">
        <f t="shared" si="1"/>
        <v>2051</v>
      </c>
      <c r="G23" s="35">
        <v>43796</v>
      </c>
      <c r="H23" s="36">
        <v>3.85</v>
      </c>
      <c r="I23" s="5">
        <f t="shared" si="2"/>
        <v>2695</v>
      </c>
      <c r="J23" s="36">
        <f t="shared" si="3"/>
        <v>17.399999999999999</v>
      </c>
      <c r="K23" s="6">
        <f t="shared" si="8"/>
        <v>626.6</v>
      </c>
      <c r="L23" s="6">
        <f t="shared" si="21"/>
        <v>8421.8000000000011</v>
      </c>
      <c r="M23" s="9">
        <f t="shared" si="22"/>
        <v>0.30550950755728912</v>
      </c>
      <c r="N23" s="10">
        <f t="shared" si="23"/>
        <v>2</v>
      </c>
    </row>
    <row r="24" spans="1:14" ht="14.25" customHeight="1" x14ac:dyDescent="0.2">
      <c r="A24" s="32" t="s">
        <v>10</v>
      </c>
      <c r="B24" s="37" t="s">
        <v>59</v>
      </c>
      <c r="C24" s="34">
        <f t="shared" si="0"/>
        <v>7</v>
      </c>
      <c r="D24" s="35">
        <v>43803</v>
      </c>
      <c r="E24" s="36">
        <v>2.84</v>
      </c>
      <c r="F24" s="5">
        <f t="shared" si="1"/>
        <v>1988</v>
      </c>
      <c r="G24" s="35">
        <v>43805</v>
      </c>
      <c r="H24" s="36">
        <v>3.72</v>
      </c>
      <c r="I24" s="5">
        <f t="shared" si="2"/>
        <v>2604.0000000000005</v>
      </c>
      <c r="J24" s="36">
        <f t="shared" si="3"/>
        <v>17.399999999999999</v>
      </c>
      <c r="K24" s="6">
        <f t="shared" si="8"/>
        <v>598.60000000000048</v>
      </c>
      <c r="L24" s="6">
        <f t="shared" si="21"/>
        <v>9020.4000000000015</v>
      </c>
      <c r="M24" s="9">
        <f t="shared" si="22"/>
        <v>0.30110663983903446</v>
      </c>
      <c r="N24" s="10">
        <f t="shared" si="23"/>
        <v>2</v>
      </c>
    </row>
    <row r="25" spans="1:14" ht="14.25" customHeight="1" x14ac:dyDescent="0.2">
      <c r="A25" s="32" t="s">
        <v>10</v>
      </c>
      <c r="B25" s="37" t="s">
        <v>60</v>
      </c>
      <c r="C25" s="34">
        <f t="shared" si="0"/>
        <v>8</v>
      </c>
      <c r="D25" s="35">
        <v>43805</v>
      </c>
      <c r="E25" s="36">
        <v>2.44</v>
      </c>
      <c r="F25" s="5">
        <f t="shared" si="1"/>
        <v>1952</v>
      </c>
      <c r="G25" s="35">
        <v>43812</v>
      </c>
      <c r="H25" s="36">
        <v>2.99</v>
      </c>
      <c r="I25" s="5">
        <f t="shared" si="2"/>
        <v>2392</v>
      </c>
      <c r="J25" s="36">
        <f t="shared" si="3"/>
        <v>17.600000000000001</v>
      </c>
      <c r="K25" s="6">
        <f t="shared" si="8"/>
        <v>422.4</v>
      </c>
      <c r="L25" s="6">
        <f t="shared" si="21"/>
        <v>9442.8000000000011</v>
      </c>
      <c r="M25" s="9">
        <f t="shared" si="22"/>
        <v>0.21639344262295082</v>
      </c>
      <c r="N25" s="10">
        <f t="shared" si="23"/>
        <v>7</v>
      </c>
    </row>
    <row r="26" spans="1:14" ht="14.25" customHeight="1" x14ac:dyDescent="0.2">
      <c r="A26" s="32" t="s">
        <v>10</v>
      </c>
      <c r="B26" s="37" t="s">
        <v>61</v>
      </c>
      <c r="C26" s="34">
        <f t="shared" si="0"/>
        <v>7</v>
      </c>
      <c r="D26" s="35">
        <v>43844</v>
      </c>
      <c r="E26" s="36">
        <v>2.92</v>
      </c>
      <c r="F26" s="5">
        <f t="shared" si="1"/>
        <v>2043.9999999999998</v>
      </c>
      <c r="G26" s="35">
        <v>43847</v>
      </c>
      <c r="H26" s="36">
        <v>3.46</v>
      </c>
      <c r="I26" s="5">
        <f t="shared" ref="I26:I40" si="24">+C26*H26*100</f>
        <v>2422</v>
      </c>
      <c r="J26" s="36">
        <f t="shared" ref="J26:J40" si="25">16+(C26*0.2)</f>
        <v>17.399999999999999</v>
      </c>
      <c r="K26" s="6">
        <f t="shared" ref="K26:K40" si="26">+I26-F26-J26</f>
        <v>360.60000000000025</v>
      </c>
      <c r="L26" s="6">
        <f t="shared" ref="L26:L43" si="27">L25+K26</f>
        <v>9803.4000000000015</v>
      </c>
      <c r="M26" s="9">
        <f t="shared" ref="M26:M40" si="28">+K26/F26</f>
        <v>0.17641878669275943</v>
      </c>
      <c r="N26" s="10">
        <f t="shared" ref="N26:N43" si="29">IF(G26-D26=0,1,G26-D26)</f>
        <v>3</v>
      </c>
    </row>
    <row r="27" spans="1:14" ht="14.25" customHeight="1" x14ac:dyDescent="0.2">
      <c r="A27" s="32" t="s">
        <v>10</v>
      </c>
      <c r="B27" s="37" t="s">
        <v>62</v>
      </c>
      <c r="C27" s="34">
        <f t="shared" si="0"/>
        <v>5</v>
      </c>
      <c r="D27" s="35">
        <v>43846</v>
      </c>
      <c r="E27" s="36">
        <v>3.61</v>
      </c>
      <c r="F27" s="5">
        <f t="shared" si="1"/>
        <v>1805</v>
      </c>
      <c r="G27" s="35">
        <v>43847</v>
      </c>
      <c r="H27" s="36">
        <v>4.01</v>
      </c>
      <c r="I27" s="5">
        <f t="shared" si="24"/>
        <v>2004.9999999999998</v>
      </c>
      <c r="J27" s="36">
        <f t="shared" si="25"/>
        <v>17</v>
      </c>
      <c r="K27" s="6">
        <f t="shared" si="26"/>
        <v>182.99999999999977</v>
      </c>
      <c r="L27" s="6">
        <f t="shared" si="27"/>
        <v>9986.4000000000015</v>
      </c>
      <c r="M27" s="9">
        <f t="shared" si="28"/>
        <v>0.1013850415512464</v>
      </c>
      <c r="N27" s="10">
        <f t="shared" si="29"/>
        <v>1</v>
      </c>
    </row>
    <row r="28" spans="1:14" ht="14.25" customHeight="1" x14ac:dyDescent="0.2">
      <c r="A28" s="32" t="s">
        <v>10</v>
      </c>
      <c r="B28" s="37" t="s">
        <v>63</v>
      </c>
      <c r="C28" s="34">
        <f t="shared" si="0"/>
        <v>6</v>
      </c>
      <c r="D28" s="35">
        <v>43853</v>
      </c>
      <c r="E28" s="36">
        <v>3</v>
      </c>
      <c r="F28" s="5">
        <f t="shared" si="1"/>
        <v>1800</v>
      </c>
      <c r="G28" s="35">
        <v>43854</v>
      </c>
      <c r="H28" s="36">
        <v>2.58</v>
      </c>
      <c r="I28" s="5">
        <f t="shared" si="24"/>
        <v>1548</v>
      </c>
      <c r="J28" s="36">
        <f t="shared" si="25"/>
        <v>17.2</v>
      </c>
      <c r="K28" s="6">
        <f t="shared" si="26"/>
        <v>-269.2</v>
      </c>
      <c r="L28" s="6">
        <f t="shared" si="27"/>
        <v>9717.2000000000007</v>
      </c>
      <c r="M28" s="9">
        <f t="shared" si="28"/>
        <v>-0.14955555555555555</v>
      </c>
      <c r="N28" s="10">
        <f t="shared" si="29"/>
        <v>1</v>
      </c>
    </row>
    <row r="29" spans="1:14" ht="14.25" customHeight="1" x14ac:dyDescent="0.2">
      <c r="A29" s="32" t="s">
        <v>10</v>
      </c>
      <c r="B29" s="37" t="s">
        <v>64</v>
      </c>
      <c r="C29" s="34">
        <f t="shared" si="0"/>
        <v>5</v>
      </c>
      <c r="D29" s="35">
        <v>43858</v>
      </c>
      <c r="E29" s="36">
        <v>3.85</v>
      </c>
      <c r="F29" s="5">
        <f t="shared" si="1"/>
        <v>1925</v>
      </c>
      <c r="G29" s="35">
        <v>43859</v>
      </c>
      <c r="H29" s="36">
        <v>3.62</v>
      </c>
      <c r="I29" s="5">
        <f t="shared" si="24"/>
        <v>1810.0000000000002</v>
      </c>
      <c r="J29" s="36">
        <f t="shared" si="25"/>
        <v>17</v>
      </c>
      <c r="K29" s="6">
        <f t="shared" si="26"/>
        <v>-131.99999999999977</v>
      </c>
      <c r="L29" s="6">
        <f t="shared" si="27"/>
        <v>9585.2000000000007</v>
      </c>
      <c r="M29" s="9">
        <f t="shared" si="28"/>
        <v>-6.857142857142845E-2</v>
      </c>
      <c r="N29" s="10">
        <f t="shared" si="29"/>
        <v>1</v>
      </c>
    </row>
    <row r="30" spans="1:14" ht="14.25" customHeight="1" x14ac:dyDescent="0.2">
      <c r="A30" s="32" t="s">
        <v>10</v>
      </c>
      <c r="B30" s="37" t="s">
        <v>65</v>
      </c>
      <c r="C30" s="34">
        <f t="shared" si="0"/>
        <v>5</v>
      </c>
      <c r="D30" s="35">
        <v>43859</v>
      </c>
      <c r="E30" s="36">
        <v>3.81</v>
      </c>
      <c r="F30" s="5">
        <f t="shared" si="1"/>
        <v>1905</v>
      </c>
      <c r="G30" s="35">
        <v>43861</v>
      </c>
      <c r="H30" s="36">
        <v>2.9</v>
      </c>
      <c r="I30" s="5">
        <f t="shared" si="24"/>
        <v>1450</v>
      </c>
      <c r="J30" s="36">
        <f t="shared" si="25"/>
        <v>17</v>
      </c>
      <c r="K30" s="6">
        <f t="shared" si="26"/>
        <v>-472</v>
      </c>
      <c r="L30" s="6">
        <f t="shared" si="27"/>
        <v>9113.2000000000007</v>
      </c>
      <c r="M30" s="9">
        <f t="shared" si="28"/>
        <v>-0.24776902887139107</v>
      </c>
      <c r="N30" s="10">
        <f t="shared" si="29"/>
        <v>2</v>
      </c>
    </row>
    <row r="31" spans="1:14" ht="14.25" customHeight="1" x14ac:dyDescent="0.2">
      <c r="A31" s="32" t="s">
        <v>10</v>
      </c>
      <c r="B31" s="37" t="s">
        <v>66</v>
      </c>
      <c r="C31" s="34">
        <f t="shared" si="0"/>
        <v>6</v>
      </c>
      <c r="D31" s="35">
        <v>43864</v>
      </c>
      <c r="E31" s="36">
        <v>3.25</v>
      </c>
      <c r="F31" s="5">
        <f t="shared" si="1"/>
        <v>1950</v>
      </c>
      <c r="G31" s="35">
        <v>43865</v>
      </c>
      <c r="H31" s="36">
        <v>4.8499999999999996</v>
      </c>
      <c r="I31" s="5">
        <f t="shared" si="24"/>
        <v>2910</v>
      </c>
      <c r="J31" s="36">
        <f t="shared" si="25"/>
        <v>17.2</v>
      </c>
      <c r="K31" s="6">
        <f t="shared" si="26"/>
        <v>942.8</v>
      </c>
      <c r="L31" s="6">
        <f t="shared" si="27"/>
        <v>10056</v>
      </c>
      <c r="M31" s="9">
        <f t="shared" si="28"/>
        <v>0.48348717948717945</v>
      </c>
      <c r="N31" s="10">
        <f t="shared" si="29"/>
        <v>1</v>
      </c>
    </row>
    <row r="32" spans="1:14" ht="14.25" customHeight="1" x14ac:dyDescent="0.2">
      <c r="A32" s="32" t="s">
        <v>10</v>
      </c>
      <c r="B32" s="37" t="s">
        <v>67</v>
      </c>
      <c r="C32" s="34">
        <f t="shared" si="0"/>
        <v>5</v>
      </c>
      <c r="D32" s="35">
        <v>43864</v>
      </c>
      <c r="E32" s="36">
        <v>3.91</v>
      </c>
      <c r="F32" s="5">
        <f t="shared" si="1"/>
        <v>1955</v>
      </c>
      <c r="G32" s="35">
        <v>43865</v>
      </c>
      <c r="H32" s="36">
        <v>5.4</v>
      </c>
      <c r="I32" s="5">
        <f t="shared" si="24"/>
        <v>2700</v>
      </c>
      <c r="J32" s="36">
        <f t="shared" si="25"/>
        <v>17</v>
      </c>
      <c r="K32" s="6">
        <f t="shared" si="26"/>
        <v>728</v>
      </c>
      <c r="L32" s="6">
        <f t="shared" si="27"/>
        <v>10784</v>
      </c>
      <c r="M32" s="9">
        <f t="shared" si="28"/>
        <v>0.37237851662404092</v>
      </c>
      <c r="N32" s="10">
        <f t="shared" si="29"/>
        <v>1</v>
      </c>
    </row>
    <row r="33" spans="1:14" ht="14.25" customHeight="1" x14ac:dyDescent="0.2">
      <c r="A33" s="32" t="s">
        <v>10</v>
      </c>
      <c r="B33" s="37" t="s">
        <v>68</v>
      </c>
      <c r="C33" s="34">
        <f t="shared" si="0"/>
        <v>6</v>
      </c>
      <c r="D33" s="35">
        <v>43873</v>
      </c>
      <c r="E33" s="36">
        <v>3.3</v>
      </c>
      <c r="F33" s="5">
        <f t="shared" si="1"/>
        <v>1979.9999999999998</v>
      </c>
      <c r="G33" s="35">
        <v>43880</v>
      </c>
      <c r="H33" s="36">
        <v>4.34</v>
      </c>
      <c r="I33" s="5">
        <f t="shared" si="24"/>
        <v>2604</v>
      </c>
      <c r="J33" s="36">
        <f t="shared" si="25"/>
        <v>17.2</v>
      </c>
      <c r="K33" s="6">
        <f t="shared" si="26"/>
        <v>606.80000000000018</v>
      </c>
      <c r="L33" s="6">
        <f t="shared" si="27"/>
        <v>11390.8</v>
      </c>
      <c r="M33" s="9">
        <f t="shared" si="28"/>
        <v>0.30646464646464661</v>
      </c>
      <c r="N33" s="10">
        <f t="shared" si="29"/>
        <v>7</v>
      </c>
    </row>
    <row r="34" spans="1:14" ht="14.25" customHeight="1" x14ac:dyDescent="0.2">
      <c r="A34" s="32" t="s">
        <v>10</v>
      </c>
      <c r="B34" s="37" t="s">
        <v>69</v>
      </c>
      <c r="C34" s="34">
        <f t="shared" si="0"/>
        <v>4</v>
      </c>
      <c r="D34" s="35">
        <v>43914</v>
      </c>
      <c r="E34" s="36">
        <v>4.4000000000000004</v>
      </c>
      <c r="F34" s="5">
        <f t="shared" si="1"/>
        <v>1760.0000000000002</v>
      </c>
      <c r="G34" s="35">
        <v>43915</v>
      </c>
      <c r="H34" s="36">
        <v>8.4</v>
      </c>
      <c r="I34" s="5">
        <f t="shared" si="24"/>
        <v>3360</v>
      </c>
      <c r="J34" s="36">
        <f t="shared" si="25"/>
        <v>16.8</v>
      </c>
      <c r="K34" s="6">
        <f t="shared" si="26"/>
        <v>1583.1999999999998</v>
      </c>
      <c r="L34" s="6">
        <f t="shared" si="27"/>
        <v>12974</v>
      </c>
      <c r="M34" s="9">
        <f t="shared" si="28"/>
        <v>0.89954545454545431</v>
      </c>
      <c r="N34" s="10">
        <f t="shared" si="29"/>
        <v>1</v>
      </c>
    </row>
    <row r="35" spans="1:14" ht="14.25" customHeight="1" x14ac:dyDescent="0.2">
      <c r="A35" s="32" t="s">
        <v>10</v>
      </c>
      <c r="B35" s="37" t="s">
        <v>70</v>
      </c>
      <c r="C35" s="34">
        <f t="shared" si="0"/>
        <v>4</v>
      </c>
      <c r="D35" s="35">
        <v>43929</v>
      </c>
      <c r="E35" s="36">
        <v>4.3600000000000003</v>
      </c>
      <c r="F35" s="5">
        <f t="shared" si="1"/>
        <v>1744.0000000000002</v>
      </c>
      <c r="G35" s="35">
        <v>43935</v>
      </c>
      <c r="H35" s="36">
        <v>7.94</v>
      </c>
      <c r="I35" s="5">
        <f t="shared" si="24"/>
        <v>3176</v>
      </c>
      <c r="J35" s="36">
        <f t="shared" si="25"/>
        <v>16.8</v>
      </c>
      <c r="K35" s="6">
        <f t="shared" si="26"/>
        <v>1415.1999999999998</v>
      </c>
      <c r="L35" s="6">
        <f t="shared" si="27"/>
        <v>14389.2</v>
      </c>
      <c r="M35" s="9">
        <f t="shared" si="28"/>
        <v>0.81146788990825669</v>
      </c>
      <c r="N35" s="10">
        <f t="shared" si="29"/>
        <v>6</v>
      </c>
    </row>
    <row r="36" spans="1:14" ht="14.25" customHeight="1" x14ac:dyDescent="0.2">
      <c r="A36" s="32" t="s">
        <v>10</v>
      </c>
      <c r="B36" s="37" t="s">
        <v>71</v>
      </c>
      <c r="C36" s="34">
        <f t="shared" si="0"/>
        <v>4</v>
      </c>
      <c r="D36" s="35">
        <v>43945</v>
      </c>
      <c r="E36" s="36">
        <v>4.55</v>
      </c>
      <c r="F36" s="5">
        <f t="shared" si="1"/>
        <v>1820</v>
      </c>
      <c r="G36" s="35">
        <v>43948</v>
      </c>
      <c r="H36" s="36">
        <v>5.3</v>
      </c>
      <c r="I36" s="5">
        <f t="shared" si="24"/>
        <v>2120</v>
      </c>
      <c r="J36" s="36">
        <f t="shared" si="25"/>
        <v>16.8</v>
      </c>
      <c r="K36" s="6">
        <f t="shared" si="26"/>
        <v>283.2</v>
      </c>
      <c r="L36" s="6">
        <f t="shared" si="27"/>
        <v>14672.400000000001</v>
      </c>
      <c r="M36" s="9">
        <f t="shared" si="28"/>
        <v>0.1556043956043956</v>
      </c>
      <c r="N36" s="10">
        <f t="shared" si="29"/>
        <v>3</v>
      </c>
    </row>
    <row r="37" spans="1:14" ht="14.25" customHeight="1" x14ac:dyDescent="0.2">
      <c r="A37" s="32" t="s">
        <v>10</v>
      </c>
      <c r="B37" s="37" t="s">
        <v>72</v>
      </c>
      <c r="C37" s="34">
        <f t="shared" si="0"/>
        <v>4</v>
      </c>
      <c r="D37" s="35">
        <v>43955</v>
      </c>
      <c r="E37" s="36">
        <v>5.05</v>
      </c>
      <c r="F37" s="5">
        <f t="shared" si="1"/>
        <v>2020</v>
      </c>
      <c r="G37" s="35">
        <v>43956</v>
      </c>
      <c r="H37" s="36">
        <v>6.2</v>
      </c>
      <c r="I37" s="5">
        <f t="shared" si="24"/>
        <v>2480</v>
      </c>
      <c r="J37" s="36">
        <f t="shared" si="25"/>
        <v>16.8</v>
      </c>
      <c r="K37" s="6">
        <f t="shared" si="26"/>
        <v>443.2</v>
      </c>
      <c r="L37" s="6">
        <f t="shared" si="27"/>
        <v>15115.600000000002</v>
      </c>
      <c r="M37" s="9">
        <f t="shared" si="28"/>
        <v>0.21940594059405941</v>
      </c>
      <c r="N37" s="10">
        <f t="shared" si="29"/>
        <v>1</v>
      </c>
    </row>
    <row r="38" spans="1:14" ht="14.25" customHeight="1" x14ac:dyDescent="0.2">
      <c r="A38" s="32" t="s">
        <v>10</v>
      </c>
      <c r="B38" s="37" t="s">
        <v>73</v>
      </c>
      <c r="C38" s="34">
        <f t="shared" si="0"/>
        <v>5</v>
      </c>
      <c r="D38" s="35">
        <v>43966</v>
      </c>
      <c r="E38" s="36">
        <v>4</v>
      </c>
      <c r="F38" s="5">
        <f t="shared" si="1"/>
        <v>2000</v>
      </c>
      <c r="G38" s="35">
        <v>43969</v>
      </c>
      <c r="H38" s="36">
        <v>5.36</v>
      </c>
      <c r="I38" s="5">
        <f t="shared" si="24"/>
        <v>2680</v>
      </c>
      <c r="J38" s="36">
        <f t="shared" si="25"/>
        <v>17</v>
      </c>
      <c r="K38" s="6">
        <f t="shared" si="26"/>
        <v>663</v>
      </c>
      <c r="L38" s="6">
        <f t="shared" si="27"/>
        <v>15778.600000000002</v>
      </c>
      <c r="M38" s="9">
        <f t="shared" si="28"/>
        <v>0.33150000000000002</v>
      </c>
      <c r="N38" s="10">
        <f t="shared" si="29"/>
        <v>3</v>
      </c>
    </row>
    <row r="39" spans="1:14" ht="14.25" customHeight="1" x14ac:dyDescent="0.2">
      <c r="A39" s="32" t="s">
        <v>10</v>
      </c>
      <c r="B39" s="37" t="s">
        <v>74</v>
      </c>
      <c r="C39" s="34">
        <f t="shared" si="0"/>
        <v>6</v>
      </c>
      <c r="D39" s="35">
        <v>43966</v>
      </c>
      <c r="E39" s="36">
        <v>3.19</v>
      </c>
      <c r="F39" s="5">
        <f t="shared" si="1"/>
        <v>1914</v>
      </c>
      <c r="G39" s="35">
        <v>43969</v>
      </c>
      <c r="H39" s="36">
        <v>4.3</v>
      </c>
      <c r="I39" s="5">
        <f t="shared" si="24"/>
        <v>2579.9999999999995</v>
      </c>
      <c r="J39" s="36">
        <f t="shared" si="25"/>
        <v>17.2</v>
      </c>
      <c r="K39" s="6">
        <f t="shared" si="26"/>
        <v>648.7999999999995</v>
      </c>
      <c r="L39" s="6">
        <f t="shared" si="27"/>
        <v>16427.400000000001</v>
      </c>
      <c r="M39" s="9">
        <f t="shared" si="28"/>
        <v>0.33897596656217321</v>
      </c>
      <c r="N39" s="10">
        <f t="shared" si="29"/>
        <v>3</v>
      </c>
    </row>
    <row r="40" spans="1:14" ht="14.25" customHeight="1" x14ac:dyDescent="0.2">
      <c r="A40" s="32" t="s">
        <v>10</v>
      </c>
      <c r="B40" s="37" t="s">
        <v>76</v>
      </c>
      <c r="C40" s="34">
        <f t="shared" si="0"/>
        <v>4</v>
      </c>
      <c r="D40" s="35">
        <v>43979</v>
      </c>
      <c r="E40" s="36">
        <v>5.15</v>
      </c>
      <c r="F40" s="5">
        <f t="shared" si="1"/>
        <v>2060</v>
      </c>
      <c r="G40" s="35">
        <v>43983</v>
      </c>
      <c r="H40" s="36">
        <v>5.99</v>
      </c>
      <c r="I40" s="5">
        <f t="shared" si="24"/>
        <v>2396</v>
      </c>
      <c r="J40" s="36">
        <f t="shared" si="25"/>
        <v>16.8</v>
      </c>
      <c r="K40" s="6">
        <f t="shared" si="26"/>
        <v>319.2</v>
      </c>
      <c r="L40" s="6">
        <f t="shared" si="27"/>
        <v>16746.600000000002</v>
      </c>
      <c r="M40" s="9">
        <f t="shared" si="28"/>
        <v>0.15495145631067961</v>
      </c>
      <c r="N40" s="10">
        <f t="shared" si="29"/>
        <v>4</v>
      </c>
    </row>
    <row r="41" spans="1:14" ht="14.25" customHeight="1" x14ac:dyDescent="0.2">
      <c r="A41" s="32" t="s">
        <v>10</v>
      </c>
      <c r="B41" s="37" t="s">
        <v>75</v>
      </c>
      <c r="C41" s="34">
        <f t="shared" si="0"/>
        <v>4</v>
      </c>
      <c r="D41" s="35">
        <v>43979</v>
      </c>
      <c r="E41" s="36">
        <v>4.66</v>
      </c>
      <c r="F41" s="5">
        <f t="shared" si="1"/>
        <v>1864</v>
      </c>
      <c r="G41" s="35">
        <v>43983</v>
      </c>
      <c r="H41" s="36">
        <v>5.36</v>
      </c>
      <c r="I41" s="5">
        <f t="shared" ref="I41:I45" si="30">+C41*H41*100</f>
        <v>2144</v>
      </c>
      <c r="J41" s="36">
        <f t="shared" ref="J41:J44" si="31">16+(C41*0.2)</f>
        <v>16.8</v>
      </c>
      <c r="K41" s="6">
        <f t="shared" ref="K41:K44" si="32">+I41-F41-J41</f>
        <v>263.2</v>
      </c>
      <c r="L41" s="6">
        <f t="shared" si="27"/>
        <v>17009.800000000003</v>
      </c>
      <c r="M41" s="9">
        <f t="shared" ref="M41:M43" si="33">+K41/F41</f>
        <v>0.14120171673819742</v>
      </c>
      <c r="N41" s="10">
        <f t="shared" si="29"/>
        <v>4</v>
      </c>
    </row>
    <row r="42" spans="1:14" ht="14.25" customHeight="1" x14ac:dyDescent="0.2">
      <c r="A42" s="32" t="s">
        <v>10</v>
      </c>
      <c r="B42" s="37" t="s">
        <v>77</v>
      </c>
      <c r="C42" s="34">
        <f t="shared" si="0"/>
        <v>4</v>
      </c>
      <c r="D42" s="35">
        <v>43984</v>
      </c>
      <c r="E42" s="36">
        <v>5.08</v>
      </c>
      <c r="F42" s="5">
        <f t="shared" si="1"/>
        <v>2032</v>
      </c>
      <c r="G42" s="35">
        <v>43987</v>
      </c>
      <c r="H42" s="36">
        <v>5.76</v>
      </c>
      <c r="I42" s="5">
        <f t="shared" si="30"/>
        <v>2304</v>
      </c>
      <c r="J42" s="36">
        <f t="shared" si="31"/>
        <v>16.8</v>
      </c>
      <c r="K42" s="6">
        <f t="shared" si="32"/>
        <v>255.2</v>
      </c>
      <c r="L42" s="6">
        <f t="shared" si="27"/>
        <v>17265.000000000004</v>
      </c>
      <c r="M42" s="9">
        <f t="shared" si="33"/>
        <v>0.12559055118110235</v>
      </c>
      <c r="N42" s="10">
        <f t="shared" si="29"/>
        <v>3</v>
      </c>
    </row>
    <row r="43" spans="1:14" ht="14.25" customHeight="1" x14ac:dyDescent="0.2">
      <c r="A43" s="32" t="s">
        <v>10</v>
      </c>
      <c r="B43" s="37" t="s">
        <v>78</v>
      </c>
      <c r="C43" s="34">
        <f t="shared" si="0"/>
        <v>4</v>
      </c>
      <c r="D43" s="35">
        <v>43997</v>
      </c>
      <c r="E43" s="36">
        <v>4.45</v>
      </c>
      <c r="F43" s="5">
        <f t="shared" si="1"/>
        <v>1780</v>
      </c>
      <c r="G43" s="35">
        <v>43998</v>
      </c>
      <c r="H43" s="36">
        <v>6.35</v>
      </c>
      <c r="I43" s="5">
        <f t="shared" si="30"/>
        <v>2540</v>
      </c>
      <c r="J43" s="36">
        <f t="shared" si="31"/>
        <v>16.8</v>
      </c>
      <c r="K43" s="6">
        <f t="shared" si="32"/>
        <v>743.2</v>
      </c>
      <c r="L43" s="6">
        <f t="shared" si="27"/>
        <v>18008.200000000004</v>
      </c>
      <c r="M43" s="9">
        <f t="shared" si="33"/>
        <v>0.41752808988764045</v>
      </c>
      <c r="N43" s="10">
        <f t="shared" si="29"/>
        <v>1</v>
      </c>
    </row>
    <row r="44" spans="1:14" ht="14.25" customHeight="1" x14ac:dyDescent="0.2">
      <c r="A44" s="32" t="s">
        <v>10</v>
      </c>
      <c r="B44" s="37" t="s">
        <v>79</v>
      </c>
      <c r="C44" s="34">
        <f t="shared" si="0"/>
        <v>4</v>
      </c>
      <c r="D44" s="35">
        <v>44004</v>
      </c>
      <c r="E44" s="36">
        <v>5.04</v>
      </c>
      <c r="F44" s="5">
        <f t="shared" si="1"/>
        <v>2016</v>
      </c>
      <c r="G44" s="35">
        <v>44005</v>
      </c>
      <c r="H44" s="36">
        <v>5.95</v>
      </c>
      <c r="I44" s="5">
        <f t="shared" si="30"/>
        <v>2380</v>
      </c>
      <c r="J44" s="36">
        <f t="shared" si="31"/>
        <v>16.8</v>
      </c>
      <c r="K44" s="6">
        <f t="shared" si="32"/>
        <v>347.2</v>
      </c>
      <c r="L44" s="6">
        <f t="shared" ref="L44" si="34">L43+K44</f>
        <v>18355.400000000005</v>
      </c>
      <c r="M44" s="9">
        <f t="shared" ref="M44" si="35">+K44/F44</f>
        <v>0.17222222222222222</v>
      </c>
      <c r="N44" s="10">
        <f t="shared" ref="N44" si="36">IF(G44-D44=0,1,G44-D44)</f>
        <v>1</v>
      </c>
    </row>
    <row r="45" spans="1:14" ht="14.25" customHeight="1" x14ac:dyDescent="0.2">
      <c r="A45" s="32" t="s">
        <v>10</v>
      </c>
      <c r="B45" s="37" t="s">
        <v>80</v>
      </c>
      <c r="C45" s="34">
        <f t="shared" si="0"/>
        <v>3</v>
      </c>
      <c r="D45" s="35">
        <v>44007</v>
      </c>
      <c r="E45" s="36">
        <v>5.39</v>
      </c>
      <c r="F45" s="5">
        <f t="shared" si="1"/>
        <v>1616.9999999999998</v>
      </c>
      <c r="G45" s="35">
        <v>44008</v>
      </c>
      <c r="H45" s="36">
        <v>3.37</v>
      </c>
      <c r="I45" s="5">
        <f t="shared" si="30"/>
        <v>1011</v>
      </c>
      <c r="J45" s="36">
        <f t="shared" ref="J45:J65" si="37">16+(C45*0.2)</f>
        <v>16.600000000000001</v>
      </c>
      <c r="K45" s="6">
        <f t="shared" ref="K45:K49" si="38">+I45-F45-J45</f>
        <v>-622.5999999999998</v>
      </c>
      <c r="L45" s="6">
        <f t="shared" ref="L45:L59" si="39">L44+K45</f>
        <v>17732.800000000007</v>
      </c>
      <c r="M45" s="9">
        <f t="shared" ref="M45:M49" si="40">+K45/F45</f>
        <v>-0.38503401360544209</v>
      </c>
      <c r="N45" s="10">
        <f t="shared" ref="N45:N59" si="41">IF(G45-D45=0,1,G45-D45)</f>
        <v>1</v>
      </c>
    </row>
    <row r="46" spans="1:14" ht="14.25" customHeight="1" x14ac:dyDescent="0.2">
      <c r="A46" s="32" t="s">
        <v>10</v>
      </c>
      <c r="B46" s="37" t="s">
        <v>81</v>
      </c>
      <c r="C46" s="34">
        <f t="shared" si="0"/>
        <v>4</v>
      </c>
      <c r="D46" s="35">
        <v>44012</v>
      </c>
      <c r="E46" s="36">
        <v>4.33</v>
      </c>
      <c r="F46" s="5">
        <f t="shared" si="1"/>
        <v>1732</v>
      </c>
      <c r="G46" s="35">
        <v>44013</v>
      </c>
      <c r="H46" s="36">
        <v>5.55</v>
      </c>
      <c r="I46" s="5">
        <f t="shared" ref="I46:I72" si="42">+C46*H46*100</f>
        <v>2220</v>
      </c>
      <c r="J46" s="36">
        <f t="shared" si="37"/>
        <v>16.8</v>
      </c>
      <c r="K46" s="6">
        <f t="shared" si="38"/>
        <v>471.2</v>
      </c>
      <c r="L46" s="6">
        <f t="shared" si="39"/>
        <v>18204.000000000007</v>
      </c>
      <c r="M46" s="9">
        <f t="shared" si="40"/>
        <v>0.2720554272517321</v>
      </c>
      <c r="N46" s="10">
        <f t="shared" si="41"/>
        <v>1</v>
      </c>
    </row>
    <row r="47" spans="1:14" ht="14.25" customHeight="1" x14ac:dyDescent="0.2">
      <c r="A47" s="32" t="s">
        <v>10</v>
      </c>
      <c r="B47" s="37" t="s">
        <v>82</v>
      </c>
      <c r="C47" s="34">
        <f t="shared" si="0"/>
        <v>5</v>
      </c>
      <c r="D47" s="35">
        <v>44012</v>
      </c>
      <c r="E47" s="36">
        <v>3.9</v>
      </c>
      <c r="F47" s="5">
        <f t="shared" si="1"/>
        <v>1950</v>
      </c>
      <c r="G47" s="35">
        <v>44013</v>
      </c>
      <c r="H47" s="36">
        <v>4.7</v>
      </c>
      <c r="I47" s="5">
        <f t="shared" si="42"/>
        <v>2350</v>
      </c>
      <c r="J47" s="36">
        <f t="shared" si="37"/>
        <v>17</v>
      </c>
      <c r="K47" s="6">
        <f t="shared" si="38"/>
        <v>383</v>
      </c>
      <c r="L47" s="6">
        <f t="shared" si="39"/>
        <v>18587.000000000007</v>
      </c>
      <c r="M47" s="9">
        <f t="shared" si="40"/>
        <v>0.19641025641025642</v>
      </c>
      <c r="N47" s="10">
        <f t="shared" si="41"/>
        <v>1</v>
      </c>
    </row>
    <row r="48" spans="1:14" ht="14.25" customHeight="1" x14ac:dyDescent="0.2">
      <c r="A48" s="32" t="s">
        <v>10</v>
      </c>
      <c r="B48" s="37" t="s">
        <v>83</v>
      </c>
      <c r="C48" s="34">
        <f t="shared" si="0"/>
        <v>6</v>
      </c>
      <c r="D48" s="35">
        <v>44032</v>
      </c>
      <c r="E48" s="36">
        <v>3.05</v>
      </c>
      <c r="F48" s="5">
        <f t="shared" si="1"/>
        <v>1829.9999999999998</v>
      </c>
      <c r="G48" s="35">
        <v>44032</v>
      </c>
      <c r="H48" s="36">
        <v>3.92</v>
      </c>
      <c r="I48" s="5">
        <f t="shared" si="42"/>
        <v>2352</v>
      </c>
      <c r="J48" s="36">
        <f t="shared" si="37"/>
        <v>17.2</v>
      </c>
      <c r="K48" s="6">
        <f t="shared" si="38"/>
        <v>504.80000000000024</v>
      </c>
      <c r="L48" s="6">
        <f t="shared" si="39"/>
        <v>19091.800000000007</v>
      </c>
      <c r="M48" s="9">
        <f t="shared" si="40"/>
        <v>0.27584699453551931</v>
      </c>
      <c r="N48" s="10">
        <f t="shared" si="41"/>
        <v>1</v>
      </c>
    </row>
    <row r="49" spans="1:14" ht="14.25" customHeight="1" x14ac:dyDescent="0.2">
      <c r="A49" s="32" t="s">
        <v>10</v>
      </c>
      <c r="B49" s="37" t="s">
        <v>84</v>
      </c>
      <c r="C49" s="34">
        <f t="shared" si="0"/>
        <v>6</v>
      </c>
      <c r="D49" s="35">
        <v>44039</v>
      </c>
      <c r="E49" s="36">
        <v>3.4</v>
      </c>
      <c r="F49" s="5">
        <f t="shared" si="1"/>
        <v>2039.9999999999998</v>
      </c>
      <c r="G49" s="35">
        <v>44043</v>
      </c>
      <c r="H49" s="36">
        <v>3.84</v>
      </c>
      <c r="I49" s="5">
        <f t="shared" si="42"/>
        <v>2304</v>
      </c>
      <c r="J49" s="36">
        <f t="shared" si="37"/>
        <v>17.2</v>
      </c>
      <c r="K49" s="6">
        <f t="shared" si="38"/>
        <v>246.80000000000024</v>
      </c>
      <c r="L49" s="6">
        <f t="shared" si="39"/>
        <v>19338.600000000006</v>
      </c>
      <c r="M49" s="9">
        <f t="shared" si="40"/>
        <v>0.12098039215686288</v>
      </c>
      <c r="N49" s="10">
        <f t="shared" si="41"/>
        <v>4</v>
      </c>
    </row>
    <row r="50" spans="1:14" ht="14.25" customHeight="1" x14ac:dyDescent="0.2">
      <c r="A50" s="32" t="s">
        <v>10</v>
      </c>
      <c r="B50" s="37" t="s">
        <v>85</v>
      </c>
      <c r="C50" s="34">
        <f t="shared" si="0"/>
        <v>6</v>
      </c>
      <c r="D50" s="35">
        <v>44042</v>
      </c>
      <c r="E50" s="36">
        <v>3.09</v>
      </c>
      <c r="F50" s="5">
        <f t="shared" si="1"/>
        <v>1854</v>
      </c>
      <c r="G50" s="35">
        <v>44043</v>
      </c>
      <c r="H50" s="36">
        <v>3.75</v>
      </c>
      <c r="I50" s="5">
        <f t="shared" si="42"/>
        <v>2250</v>
      </c>
      <c r="J50" s="36">
        <f t="shared" si="37"/>
        <v>17.2</v>
      </c>
      <c r="K50" s="6">
        <f t="shared" ref="K50:K58" si="43">+I50-F50-J50</f>
        <v>378.8</v>
      </c>
      <c r="L50" s="6">
        <f t="shared" si="39"/>
        <v>19717.400000000005</v>
      </c>
      <c r="M50" s="9">
        <f t="shared" ref="M50:M59" si="44">+K50/F50</f>
        <v>0.20431499460625674</v>
      </c>
      <c r="N50" s="10">
        <f t="shared" si="41"/>
        <v>1</v>
      </c>
    </row>
    <row r="51" spans="1:14" ht="14.25" customHeight="1" x14ac:dyDescent="0.2">
      <c r="A51" s="32" t="s">
        <v>10</v>
      </c>
      <c r="B51" s="37" t="s">
        <v>86</v>
      </c>
      <c r="C51" s="34">
        <f t="shared" si="0"/>
        <v>6</v>
      </c>
      <c r="D51" s="35">
        <v>44055</v>
      </c>
      <c r="E51" s="36">
        <v>3.22</v>
      </c>
      <c r="F51" s="5">
        <f t="shared" si="1"/>
        <v>1932</v>
      </c>
      <c r="G51" s="35">
        <v>44056</v>
      </c>
      <c r="H51" s="36">
        <v>4.05</v>
      </c>
      <c r="I51" s="5">
        <f t="shared" si="42"/>
        <v>2429.9999999999995</v>
      </c>
      <c r="J51" s="36">
        <f t="shared" si="37"/>
        <v>17.2</v>
      </c>
      <c r="K51" s="6">
        <f t="shared" si="43"/>
        <v>480.79999999999956</v>
      </c>
      <c r="L51" s="6">
        <f t="shared" si="39"/>
        <v>20198.200000000004</v>
      </c>
      <c r="M51" s="9">
        <f t="shared" si="44"/>
        <v>0.24886128364389212</v>
      </c>
      <c r="N51" s="10">
        <f t="shared" si="41"/>
        <v>1</v>
      </c>
    </row>
    <row r="52" spans="1:14" ht="14.25" customHeight="1" x14ac:dyDescent="0.2">
      <c r="A52" s="32" t="s">
        <v>10</v>
      </c>
      <c r="B52" s="37" t="s">
        <v>87</v>
      </c>
      <c r="C52" s="34">
        <f t="shared" si="0"/>
        <v>6</v>
      </c>
      <c r="D52" s="35">
        <v>44056</v>
      </c>
      <c r="E52" s="36">
        <v>3</v>
      </c>
      <c r="F52" s="5">
        <f t="shared" si="1"/>
        <v>1800</v>
      </c>
      <c r="G52" s="35">
        <v>44061</v>
      </c>
      <c r="H52" s="36">
        <v>3.11</v>
      </c>
      <c r="I52" s="5">
        <f t="shared" si="42"/>
        <v>1866</v>
      </c>
      <c r="J52" s="36">
        <f t="shared" si="37"/>
        <v>17.2</v>
      </c>
      <c r="K52" s="6">
        <f t="shared" si="43"/>
        <v>48.8</v>
      </c>
      <c r="L52" s="6">
        <f t="shared" si="39"/>
        <v>20247.000000000004</v>
      </c>
      <c r="M52" s="9">
        <f t="shared" si="44"/>
        <v>2.711111111111111E-2</v>
      </c>
      <c r="N52" s="10">
        <f t="shared" si="41"/>
        <v>5</v>
      </c>
    </row>
    <row r="53" spans="1:14" ht="14.25" customHeight="1" x14ac:dyDescent="0.2">
      <c r="A53" s="32" t="s">
        <v>10</v>
      </c>
      <c r="B53" s="37" t="s">
        <v>88</v>
      </c>
      <c r="C53" s="34">
        <f t="shared" si="0"/>
        <v>6</v>
      </c>
      <c r="D53" s="35">
        <v>44064</v>
      </c>
      <c r="E53" s="36">
        <v>3.37</v>
      </c>
      <c r="F53" s="5">
        <f t="shared" si="1"/>
        <v>2022</v>
      </c>
      <c r="G53" s="35">
        <v>44064</v>
      </c>
      <c r="H53" s="36">
        <v>4.16</v>
      </c>
      <c r="I53" s="5">
        <f t="shared" si="42"/>
        <v>2496</v>
      </c>
      <c r="J53" s="36">
        <f t="shared" si="37"/>
        <v>17.2</v>
      </c>
      <c r="K53" s="6">
        <f t="shared" si="43"/>
        <v>456.8</v>
      </c>
      <c r="L53" s="6">
        <f t="shared" si="39"/>
        <v>20703.800000000003</v>
      </c>
      <c r="M53" s="9">
        <f t="shared" si="44"/>
        <v>0.22591493570722057</v>
      </c>
      <c r="N53" s="10">
        <f t="shared" si="41"/>
        <v>1</v>
      </c>
    </row>
    <row r="54" spans="1:14" ht="14.25" customHeight="1" x14ac:dyDescent="0.2">
      <c r="A54" s="32" t="s">
        <v>10</v>
      </c>
      <c r="B54" s="37" t="s">
        <v>89</v>
      </c>
      <c r="C54" s="34">
        <f t="shared" si="0"/>
        <v>4</v>
      </c>
      <c r="D54" s="35">
        <v>44083</v>
      </c>
      <c r="E54" s="36">
        <v>4.57</v>
      </c>
      <c r="F54" s="5">
        <f t="shared" si="1"/>
        <v>1828</v>
      </c>
      <c r="G54" s="35">
        <v>44095</v>
      </c>
      <c r="H54" s="36">
        <v>0.09</v>
      </c>
      <c r="I54" s="5">
        <f t="shared" si="42"/>
        <v>36</v>
      </c>
      <c r="J54" s="36">
        <f t="shared" si="37"/>
        <v>16.8</v>
      </c>
      <c r="K54" s="6">
        <f t="shared" si="43"/>
        <v>-1808.8</v>
      </c>
      <c r="L54" s="6">
        <f t="shared" si="39"/>
        <v>18895.000000000004</v>
      </c>
      <c r="M54" s="9">
        <f t="shared" si="44"/>
        <v>-0.98949671772428882</v>
      </c>
      <c r="N54" s="10">
        <f t="shared" si="41"/>
        <v>12</v>
      </c>
    </row>
    <row r="55" spans="1:14" ht="14.25" customHeight="1" x14ac:dyDescent="0.2">
      <c r="A55" s="32" t="s">
        <v>10</v>
      </c>
      <c r="B55" s="37" t="s">
        <v>90</v>
      </c>
      <c r="C55" s="34">
        <f t="shared" si="0"/>
        <v>7</v>
      </c>
      <c r="D55" s="35">
        <v>44096</v>
      </c>
      <c r="E55" s="36">
        <v>2.9</v>
      </c>
      <c r="F55" s="5">
        <f t="shared" si="1"/>
        <v>2030</v>
      </c>
      <c r="G55" s="35">
        <v>44096</v>
      </c>
      <c r="H55" s="36">
        <v>3.75</v>
      </c>
      <c r="I55" s="5">
        <f t="shared" si="42"/>
        <v>2625</v>
      </c>
      <c r="J55" s="36">
        <f t="shared" si="37"/>
        <v>17.399999999999999</v>
      </c>
      <c r="K55" s="6">
        <f t="shared" si="43"/>
        <v>577.6</v>
      </c>
      <c r="L55" s="6">
        <f t="shared" si="39"/>
        <v>19472.600000000002</v>
      </c>
      <c r="M55" s="9">
        <f t="shared" si="44"/>
        <v>0.28453201970443354</v>
      </c>
      <c r="N55" s="10">
        <f t="shared" si="41"/>
        <v>1</v>
      </c>
    </row>
    <row r="56" spans="1:14" ht="14.25" customHeight="1" x14ac:dyDescent="0.2">
      <c r="A56" s="32" t="s">
        <v>10</v>
      </c>
      <c r="B56" s="37" t="s">
        <v>91</v>
      </c>
      <c r="C56" s="34">
        <f t="shared" si="0"/>
        <v>6</v>
      </c>
      <c r="D56" s="35">
        <v>44096</v>
      </c>
      <c r="E56" s="36">
        <v>3.24</v>
      </c>
      <c r="F56" s="5">
        <f t="shared" si="1"/>
        <v>1944.0000000000002</v>
      </c>
      <c r="G56" s="35">
        <v>44097</v>
      </c>
      <c r="H56" s="36">
        <v>1.76</v>
      </c>
      <c r="I56" s="5">
        <f t="shared" si="42"/>
        <v>1056</v>
      </c>
      <c r="J56" s="36">
        <f t="shared" si="37"/>
        <v>17.2</v>
      </c>
      <c r="K56" s="6">
        <f t="shared" si="43"/>
        <v>-905.20000000000027</v>
      </c>
      <c r="L56" s="6">
        <f t="shared" si="39"/>
        <v>18567.400000000001</v>
      </c>
      <c r="M56" s="9">
        <f t="shared" si="44"/>
        <v>-0.46563786008230462</v>
      </c>
      <c r="N56" s="10">
        <f t="shared" si="41"/>
        <v>1</v>
      </c>
    </row>
    <row r="57" spans="1:14" ht="14.25" customHeight="1" x14ac:dyDescent="0.2">
      <c r="A57" s="32" t="s">
        <v>10</v>
      </c>
      <c r="B57" s="37" t="s">
        <v>92</v>
      </c>
      <c r="C57" s="34">
        <f t="shared" si="0"/>
        <v>5</v>
      </c>
      <c r="D57" s="35">
        <v>44099</v>
      </c>
      <c r="E57" s="36">
        <v>3.85</v>
      </c>
      <c r="F57" s="5">
        <f t="shared" si="1"/>
        <v>1925</v>
      </c>
      <c r="G57" s="35">
        <v>44102</v>
      </c>
      <c r="H57" s="36">
        <v>4.78</v>
      </c>
      <c r="I57" s="5">
        <f t="shared" si="42"/>
        <v>2390</v>
      </c>
      <c r="J57" s="36">
        <f t="shared" si="37"/>
        <v>17</v>
      </c>
      <c r="K57" s="6">
        <f t="shared" si="43"/>
        <v>448</v>
      </c>
      <c r="L57" s="6">
        <f t="shared" si="39"/>
        <v>19015.400000000001</v>
      </c>
      <c r="M57" s="9">
        <f t="shared" si="44"/>
        <v>0.23272727272727273</v>
      </c>
      <c r="N57" s="10">
        <f t="shared" si="41"/>
        <v>3</v>
      </c>
    </row>
    <row r="58" spans="1:14" ht="14.25" customHeight="1" x14ac:dyDescent="0.2">
      <c r="A58" s="32" t="s">
        <v>10</v>
      </c>
      <c r="B58" s="37" t="s">
        <v>93</v>
      </c>
      <c r="C58" s="34">
        <f t="shared" si="0"/>
        <v>6</v>
      </c>
      <c r="D58" s="35">
        <v>44104</v>
      </c>
      <c r="E58" s="36">
        <v>3.41</v>
      </c>
      <c r="F58" s="5">
        <f t="shared" si="1"/>
        <v>2046</v>
      </c>
      <c r="G58" s="35">
        <v>44105</v>
      </c>
      <c r="H58" s="36">
        <v>4.5</v>
      </c>
      <c r="I58" s="5">
        <f t="shared" si="42"/>
        <v>2700</v>
      </c>
      <c r="J58" s="36">
        <f t="shared" si="37"/>
        <v>17.2</v>
      </c>
      <c r="K58" s="6">
        <f t="shared" si="43"/>
        <v>636.79999999999995</v>
      </c>
      <c r="L58" s="6">
        <f t="shared" si="39"/>
        <v>19652.2</v>
      </c>
      <c r="M58" s="9">
        <f t="shared" si="44"/>
        <v>0.31124144672531767</v>
      </c>
      <c r="N58" s="10">
        <f t="shared" si="41"/>
        <v>1</v>
      </c>
    </row>
    <row r="59" spans="1:14" ht="14.25" customHeight="1" x14ac:dyDescent="0.2">
      <c r="A59" s="32" t="s">
        <v>10</v>
      </c>
      <c r="B59" s="37" t="s">
        <v>95</v>
      </c>
      <c r="C59" s="34">
        <f>INT(20.75/E59)</f>
        <v>5</v>
      </c>
      <c r="D59" s="35">
        <v>44109</v>
      </c>
      <c r="E59" s="36">
        <v>3.66</v>
      </c>
      <c r="F59" s="5">
        <f>+C59*E59*100</f>
        <v>1830</v>
      </c>
      <c r="G59" s="35">
        <v>44113</v>
      </c>
      <c r="H59" s="36">
        <v>3.79</v>
      </c>
      <c r="I59" s="5">
        <f>+C59*H59*100</f>
        <v>1895</v>
      </c>
      <c r="J59" s="36">
        <f>16+(C59*0.2)</f>
        <v>17</v>
      </c>
      <c r="K59" s="6">
        <f>+I59-F59-J59</f>
        <v>48</v>
      </c>
      <c r="L59" s="6">
        <f t="shared" si="39"/>
        <v>19700.2</v>
      </c>
      <c r="M59" s="9">
        <f t="shared" si="44"/>
        <v>2.6229508196721311E-2</v>
      </c>
      <c r="N59" s="10">
        <f t="shared" si="41"/>
        <v>4</v>
      </c>
    </row>
    <row r="60" spans="1:14" ht="14.25" customHeight="1" x14ac:dyDescent="0.2">
      <c r="A60" s="32" t="s">
        <v>10</v>
      </c>
      <c r="B60" s="37" t="s">
        <v>94</v>
      </c>
      <c r="C60" s="34">
        <f>INT(20.75/E60)</f>
        <v>6</v>
      </c>
      <c r="D60" s="35">
        <v>44112</v>
      </c>
      <c r="E60" s="36">
        <v>3.38</v>
      </c>
      <c r="F60" s="5">
        <f>+C60*E60*100</f>
        <v>2028</v>
      </c>
      <c r="G60" s="35">
        <v>44113</v>
      </c>
      <c r="H60" s="36">
        <v>4.1500000000000004</v>
      </c>
      <c r="I60" s="5">
        <f>+C60*H60*100</f>
        <v>2490</v>
      </c>
      <c r="J60" s="36">
        <f>16+(C60*0.2)</f>
        <v>17.2</v>
      </c>
      <c r="K60" s="6">
        <f>+I60-F60-J60</f>
        <v>444.8</v>
      </c>
      <c r="L60" s="6">
        <f t="shared" ref="L60:L61" si="45">L59+K60</f>
        <v>20145</v>
      </c>
      <c r="M60" s="9">
        <f t="shared" ref="M60:M61" si="46">+K60/F60</f>
        <v>0.2193293885601578</v>
      </c>
      <c r="N60" s="10">
        <f t="shared" ref="N60:N61" si="47">IF(G60-D60=0,1,G60-D60)</f>
        <v>1</v>
      </c>
    </row>
    <row r="61" spans="1:14" ht="14.25" customHeight="1" x14ac:dyDescent="0.2">
      <c r="A61" s="32" t="s">
        <v>10</v>
      </c>
      <c r="B61" s="37" t="s">
        <v>96</v>
      </c>
      <c r="C61" s="34">
        <f t="shared" si="0"/>
        <v>6</v>
      </c>
      <c r="D61" s="35">
        <v>44117</v>
      </c>
      <c r="E61" s="36">
        <v>3.22</v>
      </c>
      <c r="F61" s="5">
        <f t="shared" si="1"/>
        <v>1932</v>
      </c>
      <c r="G61" s="35">
        <v>44123</v>
      </c>
      <c r="H61" s="36">
        <v>0.78</v>
      </c>
      <c r="I61" s="5">
        <f t="shared" si="42"/>
        <v>468</v>
      </c>
      <c r="J61" s="36">
        <f t="shared" si="37"/>
        <v>17.2</v>
      </c>
      <c r="K61" s="6">
        <f t="shared" ref="K61:K65" si="48">+I61-F61-J61</f>
        <v>-1481.2</v>
      </c>
      <c r="L61" s="6">
        <f t="shared" si="45"/>
        <v>18663.8</v>
      </c>
      <c r="M61" s="9">
        <f t="shared" si="46"/>
        <v>-0.76666666666666672</v>
      </c>
      <c r="N61" s="10">
        <f t="shared" si="47"/>
        <v>6</v>
      </c>
    </row>
    <row r="62" spans="1:14" ht="14.25" customHeight="1" x14ac:dyDescent="0.2">
      <c r="A62" s="32" t="s">
        <v>10</v>
      </c>
      <c r="B62" s="37" t="s">
        <v>97</v>
      </c>
      <c r="C62" s="34">
        <f t="shared" si="0"/>
        <v>3</v>
      </c>
      <c r="D62" s="35">
        <v>44138</v>
      </c>
      <c r="E62" s="36">
        <v>5.25</v>
      </c>
      <c r="F62" s="5">
        <f t="shared" si="1"/>
        <v>1575</v>
      </c>
      <c r="G62" s="35">
        <v>44139</v>
      </c>
      <c r="H62" s="36">
        <v>8.27</v>
      </c>
      <c r="I62" s="5">
        <f t="shared" si="42"/>
        <v>2481</v>
      </c>
      <c r="J62" s="36">
        <f t="shared" si="37"/>
        <v>16.600000000000001</v>
      </c>
      <c r="K62" s="6">
        <f t="shared" si="48"/>
        <v>889.4</v>
      </c>
      <c r="L62" s="6">
        <f t="shared" ref="L62:L65" si="49">L61+K62</f>
        <v>19553.2</v>
      </c>
      <c r="M62" s="9">
        <f t="shared" ref="M62:M65" si="50">+K62/F62</f>
        <v>0.5646984126984127</v>
      </c>
      <c r="N62" s="10">
        <f t="shared" ref="N62:N65" si="51">IF(G62-D62=0,1,G62-D62)</f>
        <v>1</v>
      </c>
    </row>
    <row r="63" spans="1:14" ht="14.25" customHeight="1" x14ac:dyDescent="0.2">
      <c r="A63" s="32" t="s">
        <v>10</v>
      </c>
      <c r="B63" s="37" t="s">
        <v>99</v>
      </c>
      <c r="C63" s="34">
        <f t="shared" si="0"/>
        <v>5</v>
      </c>
      <c r="D63" s="35">
        <v>44147</v>
      </c>
      <c r="E63" s="36">
        <v>3.6</v>
      </c>
      <c r="F63" s="5">
        <f t="shared" si="1"/>
        <v>1800</v>
      </c>
      <c r="G63" s="35">
        <v>44154</v>
      </c>
      <c r="H63" s="36">
        <v>1.55</v>
      </c>
      <c r="I63" s="5">
        <f t="shared" si="42"/>
        <v>775</v>
      </c>
      <c r="J63" s="36">
        <f t="shared" si="37"/>
        <v>17</v>
      </c>
      <c r="K63" s="6">
        <f t="shared" si="48"/>
        <v>-1042</v>
      </c>
      <c r="L63" s="6">
        <f t="shared" si="49"/>
        <v>18511.2</v>
      </c>
      <c r="M63" s="9">
        <f t="shared" si="50"/>
        <v>-0.5788888888888889</v>
      </c>
      <c r="N63" s="10">
        <f t="shared" si="51"/>
        <v>7</v>
      </c>
    </row>
    <row r="64" spans="1:14" ht="14.25" customHeight="1" x14ac:dyDescent="0.2">
      <c r="A64" s="32" t="s">
        <v>10</v>
      </c>
      <c r="B64" s="37" t="s">
        <v>98</v>
      </c>
      <c r="C64" s="34">
        <f t="shared" si="0"/>
        <v>5</v>
      </c>
      <c r="D64" s="35">
        <v>44154</v>
      </c>
      <c r="E64" s="36">
        <v>3.78</v>
      </c>
      <c r="F64" s="5">
        <f t="shared" si="1"/>
        <v>1889.9999999999998</v>
      </c>
      <c r="G64" s="35">
        <v>44158</v>
      </c>
      <c r="H64" s="36">
        <v>2.7</v>
      </c>
      <c r="I64" s="5">
        <f t="shared" si="42"/>
        <v>1350</v>
      </c>
      <c r="J64" s="36">
        <f t="shared" si="37"/>
        <v>17</v>
      </c>
      <c r="K64" s="6">
        <f t="shared" si="48"/>
        <v>-556.99999999999977</v>
      </c>
      <c r="L64" s="6">
        <f t="shared" si="49"/>
        <v>17954.2</v>
      </c>
      <c r="M64" s="9">
        <f t="shared" si="50"/>
        <v>-0.29470899470899464</v>
      </c>
      <c r="N64" s="10">
        <f t="shared" si="51"/>
        <v>4</v>
      </c>
    </row>
    <row r="65" spans="1:14" ht="14.25" customHeight="1" x14ac:dyDescent="0.2">
      <c r="A65" s="32" t="s">
        <v>10</v>
      </c>
      <c r="B65" s="37" t="s">
        <v>98</v>
      </c>
      <c r="C65" s="34">
        <f t="shared" si="0"/>
        <v>5</v>
      </c>
      <c r="D65" s="35">
        <v>44159</v>
      </c>
      <c r="E65" s="36">
        <v>4.09</v>
      </c>
      <c r="F65" s="5">
        <f t="shared" si="1"/>
        <v>2045</v>
      </c>
      <c r="G65" s="35">
        <v>44159</v>
      </c>
      <c r="H65" s="36">
        <v>3.91</v>
      </c>
      <c r="I65" s="5">
        <f t="shared" si="42"/>
        <v>1955</v>
      </c>
      <c r="J65" s="36">
        <f t="shared" si="37"/>
        <v>17</v>
      </c>
      <c r="K65" s="6">
        <f t="shared" si="48"/>
        <v>-107</v>
      </c>
      <c r="L65" s="6">
        <f t="shared" si="49"/>
        <v>17847.2</v>
      </c>
      <c r="M65" s="9">
        <f t="shared" si="50"/>
        <v>-5.2322738386308069E-2</v>
      </c>
      <c r="N65" s="10">
        <f t="shared" si="51"/>
        <v>1</v>
      </c>
    </row>
    <row r="66" spans="1:14" ht="14.25" customHeight="1" x14ac:dyDescent="0.2">
      <c r="A66" s="32" t="s">
        <v>100</v>
      </c>
      <c r="B66" s="37" t="s">
        <v>101</v>
      </c>
      <c r="C66" s="34">
        <f t="shared" si="0"/>
        <v>4</v>
      </c>
      <c r="D66" s="35">
        <v>44173</v>
      </c>
      <c r="E66" s="36">
        <v>5.0999999999999996</v>
      </c>
      <c r="F66" s="5">
        <f t="shared" si="1"/>
        <v>2039.9999999999998</v>
      </c>
      <c r="G66" s="35">
        <v>44173</v>
      </c>
      <c r="H66" s="36">
        <v>5.55</v>
      </c>
      <c r="I66" s="5">
        <f t="shared" si="42"/>
        <v>2220</v>
      </c>
      <c r="J66" s="36">
        <f t="shared" ref="J66:J72" si="52">16+(C66*0.2)</f>
        <v>16.8</v>
      </c>
      <c r="K66" s="6">
        <f t="shared" ref="K66:K72" si="53">+I66-F66-J66</f>
        <v>163.20000000000022</v>
      </c>
      <c r="L66" s="6">
        <f t="shared" ref="L66:L68" si="54">L65+K66</f>
        <v>18010.400000000001</v>
      </c>
      <c r="M66" s="9">
        <f t="shared" ref="M66:M68" si="55">+K66/F66</f>
        <v>8.0000000000000113E-2</v>
      </c>
      <c r="N66" s="10">
        <f t="shared" ref="N66:N68" si="56">IF(G66-D66=0,1,G66-D66)</f>
        <v>1</v>
      </c>
    </row>
    <row r="67" spans="1:14" ht="14.25" customHeight="1" x14ac:dyDescent="0.2">
      <c r="A67" s="32" t="s">
        <v>100</v>
      </c>
      <c r="B67" s="37" t="s">
        <v>102</v>
      </c>
      <c r="C67" s="34">
        <f t="shared" si="0"/>
        <v>5</v>
      </c>
      <c r="D67" s="35">
        <v>44179</v>
      </c>
      <c r="E67" s="36">
        <v>3.48</v>
      </c>
      <c r="F67" s="5">
        <f t="shared" si="1"/>
        <v>1739.9999999999998</v>
      </c>
      <c r="G67" s="35">
        <v>44181</v>
      </c>
      <c r="H67" s="36">
        <v>3.7</v>
      </c>
      <c r="I67" s="5">
        <f t="shared" si="42"/>
        <v>1850</v>
      </c>
      <c r="J67" s="36">
        <f t="shared" si="52"/>
        <v>17</v>
      </c>
      <c r="K67" s="6">
        <f t="shared" si="53"/>
        <v>93.000000000000227</v>
      </c>
      <c r="L67" s="6">
        <f t="shared" si="54"/>
        <v>18103.400000000001</v>
      </c>
      <c r="M67" s="9">
        <f t="shared" si="55"/>
        <v>5.34482758620691E-2</v>
      </c>
      <c r="N67" s="10">
        <f t="shared" si="56"/>
        <v>2</v>
      </c>
    </row>
    <row r="68" spans="1:14" ht="14.25" customHeight="1" x14ac:dyDescent="0.2">
      <c r="A68" s="32" t="s">
        <v>100</v>
      </c>
      <c r="B68" s="37" t="s">
        <v>102</v>
      </c>
      <c r="C68" s="34">
        <f t="shared" si="0"/>
        <v>5</v>
      </c>
      <c r="D68" s="35">
        <v>44186</v>
      </c>
      <c r="E68" s="36">
        <v>3.47</v>
      </c>
      <c r="F68" s="5">
        <f t="shared" si="1"/>
        <v>1735.0000000000002</v>
      </c>
      <c r="G68" s="35">
        <v>44194</v>
      </c>
      <c r="H68" s="36">
        <v>3.95</v>
      </c>
      <c r="I68" s="5">
        <f t="shared" si="42"/>
        <v>1975</v>
      </c>
      <c r="J68" s="36">
        <f t="shared" si="52"/>
        <v>17</v>
      </c>
      <c r="K68" s="6">
        <f t="shared" si="53"/>
        <v>222.99999999999977</v>
      </c>
      <c r="L68" s="6">
        <f t="shared" si="54"/>
        <v>18326.400000000001</v>
      </c>
      <c r="M68" s="9">
        <f t="shared" si="55"/>
        <v>0.12853025936599408</v>
      </c>
      <c r="N68" s="10">
        <f t="shared" si="56"/>
        <v>8</v>
      </c>
    </row>
    <row r="69" spans="1:14" ht="14.25" customHeight="1" x14ac:dyDescent="0.2">
      <c r="A69" s="32" t="s">
        <v>100</v>
      </c>
      <c r="B69" s="37" t="s">
        <v>103</v>
      </c>
      <c r="C69" s="34">
        <f t="shared" si="0"/>
        <v>5</v>
      </c>
      <c r="D69" s="35">
        <v>44201</v>
      </c>
      <c r="E69" s="36">
        <v>3.69</v>
      </c>
      <c r="F69" s="5">
        <f t="shared" si="1"/>
        <v>1845</v>
      </c>
      <c r="G69" s="35">
        <v>44203</v>
      </c>
      <c r="H69" s="36">
        <v>4.1900000000000004</v>
      </c>
      <c r="I69" s="5">
        <f t="shared" si="42"/>
        <v>2095.0000000000005</v>
      </c>
      <c r="J69" s="36">
        <f t="shared" si="52"/>
        <v>17</v>
      </c>
      <c r="K69" s="6">
        <f t="shared" si="53"/>
        <v>233.00000000000045</v>
      </c>
      <c r="L69" s="6">
        <f t="shared" ref="L69:L73" si="57">L68+K69</f>
        <v>18559.400000000001</v>
      </c>
      <c r="M69" s="9">
        <f t="shared" ref="M69:M73" si="58">+K69/F69</f>
        <v>0.12628726287262898</v>
      </c>
      <c r="N69" s="10">
        <f t="shared" ref="N69:N73" si="59">IF(G69-D69=0,1,G69-D69)</f>
        <v>2</v>
      </c>
    </row>
    <row r="70" spans="1:14" ht="14.25" customHeight="1" x14ac:dyDescent="0.2">
      <c r="A70" s="32" t="s">
        <v>100</v>
      </c>
      <c r="B70" s="37" t="s">
        <v>104</v>
      </c>
      <c r="C70" s="34">
        <f t="shared" si="0"/>
        <v>6</v>
      </c>
      <c r="D70" s="35">
        <v>44201</v>
      </c>
      <c r="E70" s="36">
        <v>3.32</v>
      </c>
      <c r="F70" s="5">
        <f t="shared" si="1"/>
        <v>1991.9999999999998</v>
      </c>
      <c r="G70" s="35">
        <v>44203</v>
      </c>
      <c r="H70" s="36">
        <v>3.87</v>
      </c>
      <c r="I70" s="5">
        <f t="shared" si="42"/>
        <v>2322</v>
      </c>
      <c r="J70" s="36">
        <f t="shared" si="52"/>
        <v>17.2</v>
      </c>
      <c r="K70" s="6">
        <f t="shared" si="53"/>
        <v>312.80000000000024</v>
      </c>
      <c r="L70" s="6">
        <f t="shared" si="57"/>
        <v>18872.2</v>
      </c>
      <c r="M70" s="9">
        <f t="shared" si="58"/>
        <v>0.15702811244979933</v>
      </c>
      <c r="N70" s="10">
        <f t="shared" si="59"/>
        <v>2</v>
      </c>
    </row>
    <row r="71" spans="1:14" ht="14.25" customHeight="1" x14ac:dyDescent="0.2">
      <c r="A71" s="32" t="s">
        <v>10</v>
      </c>
      <c r="B71" s="37" t="s">
        <v>106</v>
      </c>
      <c r="C71" s="34">
        <f t="shared" si="0"/>
        <v>5</v>
      </c>
      <c r="D71" s="35">
        <v>44203</v>
      </c>
      <c r="E71" s="36">
        <v>3.78</v>
      </c>
      <c r="F71" s="5">
        <f t="shared" si="1"/>
        <v>1889.9999999999998</v>
      </c>
      <c r="G71" s="35">
        <v>44204</v>
      </c>
      <c r="H71" s="36">
        <v>4.8499999999999996</v>
      </c>
      <c r="I71" s="5">
        <f t="shared" si="42"/>
        <v>2425</v>
      </c>
      <c r="J71" s="36">
        <f t="shared" si="52"/>
        <v>17</v>
      </c>
      <c r="K71" s="6">
        <f t="shared" si="53"/>
        <v>518.00000000000023</v>
      </c>
      <c r="L71" s="6">
        <f t="shared" si="57"/>
        <v>19390.2</v>
      </c>
      <c r="M71" s="9">
        <f t="shared" si="58"/>
        <v>0.27407407407407425</v>
      </c>
      <c r="N71" s="10">
        <f t="shared" si="59"/>
        <v>1</v>
      </c>
    </row>
    <row r="72" spans="1:14" ht="14.25" customHeight="1" x14ac:dyDescent="0.2">
      <c r="A72" s="32" t="s">
        <v>10</v>
      </c>
      <c r="B72" s="37" t="s">
        <v>105</v>
      </c>
      <c r="C72" s="34">
        <f t="shared" si="0"/>
        <v>6</v>
      </c>
      <c r="D72" s="35">
        <v>44209</v>
      </c>
      <c r="E72" s="36">
        <v>3.14</v>
      </c>
      <c r="F72" s="5">
        <f t="shared" si="1"/>
        <v>1884</v>
      </c>
      <c r="G72" s="35">
        <v>44216</v>
      </c>
      <c r="H72" s="36">
        <v>4.05</v>
      </c>
      <c r="I72" s="5">
        <f t="shared" si="42"/>
        <v>2429.9999999999995</v>
      </c>
      <c r="J72" s="36">
        <f t="shared" si="52"/>
        <v>17.2</v>
      </c>
      <c r="K72" s="6">
        <f t="shared" si="53"/>
        <v>528.7999999999995</v>
      </c>
      <c r="L72" s="6">
        <f t="shared" si="57"/>
        <v>19919</v>
      </c>
      <c r="M72" s="9">
        <f t="shared" si="58"/>
        <v>0.28067940552016957</v>
      </c>
      <c r="N72" s="10">
        <f t="shared" si="59"/>
        <v>7</v>
      </c>
    </row>
    <row r="73" spans="1:14" ht="14.25" customHeight="1" x14ac:dyDescent="0.2">
      <c r="A73" s="32" t="s">
        <v>10</v>
      </c>
      <c r="B73" s="37" t="s">
        <v>104</v>
      </c>
      <c r="C73" s="34">
        <f t="shared" si="0"/>
        <v>5</v>
      </c>
      <c r="D73" s="35">
        <v>44210</v>
      </c>
      <c r="E73" s="36">
        <v>3.89</v>
      </c>
      <c r="F73" s="5">
        <f t="shared" si="1"/>
        <v>1945</v>
      </c>
      <c r="G73" s="35">
        <v>44216</v>
      </c>
      <c r="H73" s="36">
        <v>4.95</v>
      </c>
      <c r="I73" s="5">
        <f t="shared" ref="I73:I97" si="60">+C73*H73*100</f>
        <v>2475</v>
      </c>
      <c r="J73" s="36">
        <f t="shared" ref="J73" si="61">16+(C73*0.2)</f>
        <v>17</v>
      </c>
      <c r="K73" s="6">
        <f t="shared" ref="K73" si="62">+I73-F73-J73</f>
        <v>513</v>
      </c>
      <c r="L73" s="6">
        <f t="shared" si="57"/>
        <v>20432</v>
      </c>
      <c r="M73" s="9">
        <f t="shared" si="58"/>
        <v>0.26375321336760926</v>
      </c>
      <c r="N73" s="10">
        <f t="shared" si="59"/>
        <v>6</v>
      </c>
    </row>
    <row r="74" spans="1:14" ht="14.25" customHeight="1" x14ac:dyDescent="0.2">
      <c r="A74" s="32" t="s">
        <v>10</v>
      </c>
      <c r="B74" s="37" t="s">
        <v>107</v>
      </c>
      <c r="C74" s="34">
        <f t="shared" ref="C74:C86" si="63">INT(20.75/E74)</f>
        <v>5</v>
      </c>
      <c r="D74" s="35">
        <v>44228</v>
      </c>
      <c r="E74" s="36">
        <v>3.75</v>
      </c>
      <c r="F74" s="5">
        <f t="shared" ref="F74:F86" si="64">+C74*E74*100</f>
        <v>1875</v>
      </c>
      <c r="G74" s="35">
        <v>44229</v>
      </c>
      <c r="H74" s="36">
        <v>5.25</v>
      </c>
      <c r="I74" s="5">
        <f t="shared" si="60"/>
        <v>2625</v>
      </c>
      <c r="J74" s="36">
        <f t="shared" ref="J74:J86" si="65">16+(C74*0.2)</f>
        <v>17</v>
      </c>
      <c r="K74" s="6">
        <f t="shared" ref="K74:K86" si="66">+I74-F74-J74</f>
        <v>733</v>
      </c>
      <c r="L74" s="6">
        <f t="shared" ref="L74:L86" si="67">L73+K74</f>
        <v>21165</v>
      </c>
      <c r="M74" s="9">
        <f t="shared" ref="M74:M86" si="68">+K74/F74</f>
        <v>0.39093333333333335</v>
      </c>
      <c r="N74" s="10">
        <f t="shared" ref="N74:N86" si="69">IF(G74-D74=0,1,G74-D74)</f>
        <v>1</v>
      </c>
    </row>
    <row r="75" spans="1:14" ht="14.25" customHeight="1" x14ac:dyDescent="0.2">
      <c r="A75" s="32" t="s">
        <v>10</v>
      </c>
      <c r="B75" s="37" t="s">
        <v>108</v>
      </c>
      <c r="C75" s="34">
        <f t="shared" si="63"/>
        <v>5</v>
      </c>
      <c r="D75" s="35">
        <v>44239</v>
      </c>
      <c r="E75" s="36">
        <v>3.55</v>
      </c>
      <c r="F75" s="5">
        <f t="shared" si="64"/>
        <v>1775</v>
      </c>
      <c r="G75" s="35">
        <v>44245</v>
      </c>
      <c r="H75" s="36">
        <v>2.2000000000000002</v>
      </c>
      <c r="I75" s="5">
        <f t="shared" si="60"/>
        <v>1100</v>
      </c>
      <c r="J75" s="36">
        <f t="shared" si="65"/>
        <v>17</v>
      </c>
      <c r="K75" s="6">
        <f t="shared" si="66"/>
        <v>-692</v>
      </c>
      <c r="L75" s="6">
        <f t="shared" si="67"/>
        <v>20473</v>
      </c>
      <c r="M75" s="9">
        <f t="shared" si="68"/>
        <v>-0.38985915492957746</v>
      </c>
      <c r="N75" s="10">
        <f t="shared" si="69"/>
        <v>6</v>
      </c>
    </row>
    <row r="76" spans="1:14" ht="14.25" customHeight="1" x14ac:dyDescent="0.2">
      <c r="A76" s="32" t="s">
        <v>10</v>
      </c>
      <c r="B76" s="37" t="s">
        <v>109</v>
      </c>
      <c r="C76" s="34">
        <f t="shared" si="63"/>
        <v>14</v>
      </c>
      <c r="D76" s="35">
        <v>44244</v>
      </c>
      <c r="E76" s="36">
        <v>1.42</v>
      </c>
      <c r="F76" s="5">
        <f t="shared" si="64"/>
        <v>1988</v>
      </c>
      <c r="G76" s="35">
        <v>44245</v>
      </c>
      <c r="H76" s="36">
        <v>1</v>
      </c>
      <c r="I76" s="5">
        <f t="shared" si="60"/>
        <v>1400</v>
      </c>
      <c r="J76" s="36">
        <f t="shared" si="65"/>
        <v>18.8</v>
      </c>
      <c r="K76" s="6">
        <f t="shared" si="66"/>
        <v>-606.79999999999995</v>
      </c>
      <c r="L76" s="6">
        <f t="shared" si="67"/>
        <v>19866.2</v>
      </c>
      <c r="M76" s="9">
        <f t="shared" si="68"/>
        <v>-0.30523138832997987</v>
      </c>
      <c r="N76" s="10">
        <f t="shared" si="69"/>
        <v>1</v>
      </c>
    </row>
    <row r="77" spans="1:14" ht="14.25" customHeight="1" x14ac:dyDescent="0.2">
      <c r="A77" s="32" t="s">
        <v>10</v>
      </c>
      <c r="B77" s="37" t="s">
        <v>110</v>
      </c>
      <c r="C77" s="34">
        <f t="shared" si="63"/>
        <v>6</v>
      </c>
      <c r="D77" s="35">
        <v>44246</v>
      </c>
      <c r="E77" s="36">
        <v>3.43</v>
      </c>
      <c r="F77" s="5">
        <f t="shared" si="64"/>
        <v>2058</v>
      </c>
      <c r="G77" s="35">
        <v>44249</v>
      </c>
      <c r="H77" s="36">
        <v>1.25</v>
      </c>
      <c r="I77" s="5">
        <f t="shared" si="60"/>
        <v>750</v>
      </c>
      <c r="J77" s="36">
        <f t="shared" si="65"/>
        <v>17.2</v>
      </c>
      <c r="K77" s="6">
        <f t="shared" si="66"/>
        <v>-1325.2</v>
      </c>
      <c r="L77" s="6">
        <f t="shared" si="67"/>
        <v>18541</v>
      </c>
      <c r="M77" s="9">
        <f t="shared" si="68"/>
        <v>-0.6439261418853256</v>
      </c>
      <c r="N77" s="10">
        <f t="shared" si="69"/>
        <v>3</v>
      </c>
    </row>
    <row r="78" spans="1:14" ht="14.25" customHeight="1" x14ac:dyDescent="0.2">
      <c r="A78" s="32" t="s">
        <v>10</v>
      </c>
      <c r="B78" s="37" t="s">
        <v>111</v>
      </c>
      <c r="C78" s="34">
        <f t="shared" si="63"/>
        <v>5</v>
      </c>
      <c r="D78" s="35">
        <v>44256</v>
      </c>
      <c r="E78" s="36">
        <v>3.5</v>
      </c>
      <c r="F78" s="5">
        <f t="shared" si="64"/>
        <v>1750</v>
      </c>
      <c r="G78" s="35">
        <v>44259</v>
      </c>
      <c r="H78" s="36">
        <v>0.56999999999999995</v>
      </c>
      <c r="I78" s="5">
        <f t="shared" si="60"/>
        <v>284.99999999999994</v>
      </c>
      <c r="J78" s="36">
        <f t="shared" si="65"/>
        <v>17</v>
      </c>
      <c r="K78" s="6">
        <f t="shared" si="66"/>
        <v>-1482</v>
      </c>
      <c r="L78" s="6">
        <f t="shared" si="67"/>
        <v>17059</v>
      </c>
      <c r="M78" s="9">
        <f t="shared" si="68"/>
        <v>-0.84685714285714286</v>
      </c>
      <c r="N78" s="10">
        <f t="shared" si="69"/>
        <v>3</v>
      </c>
    </row>
    <row r="79" spans="1:14" ht="14.25" customHeight="1" x14ac:dyDescent="0.2">
      <c r="A79" s="32" t="s">
        <v>10</v>
      </c>
      <c r="B79" s="37" t="s">
        <v>112</v>
      </c>
      <c r="C79" s="34">
        <f t="shared" si="63"/>
        <v>6</v>
      </c>
      <c r="D79" s="35">
        <v>44260</v>
      </c>
      <c r="E79" s="36">
        <v>3.09</v>
      </c>
      <c r="F79" s="5">
        <f t="shared" si="64"/>
        <v>1854</v>
      </c>
      <c r="G79" s="35">
        <v>44264</v>
      </c>
      <c r="H79" s="36">
        <v>3.46</v>
      </c>
      <c r="I79" s="5">
        <f t="shared" si="60"/>
        <v>2076</v>
      </c>
      <c r="J79" s="36">
        <f t="shared" si="65"/>
        <v>17.2</v>
      </c>
      <c r="K79" s="6">
        <f t="shared" si="66"/>
        <v>204.8</v>
      </c>
      <c r="L79" s="6">
        <f t="shared" si="67"/>
        <v>17263.8</v>
      </c>
      <c r="M79" s="9">
        <f t="shared" si="68"/>
        <v>0.1104638619201726</v>
      </c>
      <c r="N79" s="10">
        <f t="shared" si="69"/>
        <v>4</v>
      </c>
    </row>
    <row r="80" spans="1:14" ht="14.25" customHeight="1" x14ac:dyDescent="0.2">
      <c r="A80" s="32" t="s">
        <v>10</v>
      </c>
      <c r="B80" s="37" t="s">
        <v>113</v>
      </c>
      <c r="C80" s="34">
        <f t="shared" si="63"/>
        <v>6</v>
      </c>
      <c r="D80" s="35">
        <v>44264</v>
      </c>
      <c r="E80" s="36">
        <v>3.22</v>
      </c>
      <c r="F80" s="5">
        <f t="shared" si="64"/>
        <v>1932</v>
      </c>
      <c r="G80" s="35">
        <v>44265</v>
      </c>
      <c r="H80" s="36">
        <v>4.25</v>
      </c>
      <c r="I80" s="5">
        <f t="shared" si="60"/>
        <v>2550</v>
      </c>
      <c r="J80" s="36">
        <f t="shared" si="65"/>
        <v>17.2</v>
      </c>
      <c r="K80" s="6">
        <f t="shared" si="66"/>
        <v>600.79999999999995</v>
      </c>
      <c r="L80" s="6">
        <f t="shared" si="67"/>
        <v>17864.599999999999</v>
      </c>
      <c r="M80" s="9">
        <f t="shared" si="68"/>
        <v>0.31097308488612835</v>
      </c>
      <c r="N80" s="10">
        <f t="shared" si="69"/>
        <v>1</v>
      </c>
    </row>
    <row r="81" spans="1:14" ht="14.25" customHeight="1" x14ac:dyDescent="0.2">
      <c r="A81" s="32" t="s">
        <v>10</v>
      </c>
      <c r="B81" s="37" t="s">
        <v>114</v>
      </c>
      <c r="C81" s="34">
        <f t="shared" si="63"/>
        <v>5</v>
      </c>
      <c r="D81" s="35">
        <v>44277</v>
      </c>
      <c r="E81" s="36">
        <v>3.51</v>
      </c>
      <c r="F81" s="5">
        <f t="shared" si="64"/>
        <v>1754.9999999999998</v>
      </c>
      <c r="G81" s="35">
        <v>44277</v>
      </c>
      <c r="H81" s="36">
        <v>4.26</v>
      </c>
      <c r="I81" s="5">
        <f t="shared" si="60"/>
        <v>2129.9999999999995</v>
      </c>
      <c r="J81" s="36">
        <f t="shared" si="65"/>
        <v>17</v>
      </c>
      <c r="K81" s="6">
        <f t="shared" si="66"/>
        <v>357.99999999999977</v>
      </c>
      <c r="L81" s="6">
        <f t="shared" si="67"/>
        <v>18222.599999999999</v>
      </c>
      <c r="M81" s="9">
        <f t="shared" si="68"/>
        <v>0.20398860398860388</v>
      </c>
      <c r="N81" s="10">
        <f t="shared" si="69"/>
        <v>1</v>
      </c>
    </row>
    <row r="82" spans="1:14" ht="14.25" customHeight="1" x14ac:dyDescent="0.2">
      <c r="A82" s="32" t="s">
        <v>10</v>
      </c>
      <c r="B82" s="37" t="s">
        <v>115</v>
      </c>
      <c r="C82" s="34">
        <f t="shared" si="63"/>
        <v>6</v>
      </c>
      <c r="D82" s="35">
        <v>44279</v>
      </c>
      <c r="E82" s="36">
        <v>3.04</v>
      </c>
      <c r="F82" s="5">
        <f t="shared" si="64"/>
        <v>1824.0000000000002</v>
      </c>
      <c r="G82" s="35">
        <v>44279</v>
      </c>
      <c r="H82" s="36">
        <v>3.5</v>
      </c>
      <c r="I82" s="5">
        <f t="shared" si="60"/>
        <v>2100</v>
      </c>
      <c r="J82" s="36">
        <f t="shared" si="65"/>
        <v>17.2</v>
      </c>
      <c r="K82" s="6">
        <f t="shared" si="66"/>
        <v>258.79999999999978</v>
      </c>
      <c r="L82" s="6">
        <f t="shared" si="67"/>
        <v>18481.399999999998</v>
      </c>
      <c r="M82" s="9">
        <f t="shared" si="68"/>
        <v>0.14188596491228056</v>
      </c>
      <c r="N82" s="10">
        <f t="shared" si="69"/>
        <v>1</v>
      </c>
    </row>
    <row r="83" spans="1:14" ht="14.25" customHeight="1" x14ac:dyDescent="0.2">
      <c r="A83" s="32" t="s">
        <v>10</v>
      </c>
      <c r="B83" s="37" t="s">
        <v>116</v>
      </c>
      <c r="C83" s="34">
        <f t="shared" si="63"/>
        <v>6</v>
      </c>
      <c r="D83" s="35">
        <v>44293</v>
      </c>
      <c r="E83" s="36">
        <v>3.2</v>
      </c>
      <c r="F83" s="5">
        <f t="shared" si="64"/>
        <v>1920.0000000000002</v>
      </c>
      <c r="G83" s="35">
        <v>44294</v>
      </c>
      <c r="H83" s="36">
        <v>4.26</v>
      </c>
      <c r="I83" s="5">
        <f t="shared" si="60"/>
        <v>2556</v>
      </c>
      <c r="J83" s="36">
        <f t="shared" si="65"/>
        <v>17.2</v>
      </c>
      <c r="K83" s="6">
        <f t="shared" si="66"/>
        <v>618.79999999999973</v>
      </c>
      <c r="L83" s="6">
        <f t="shared" si="67"/>
        <v>19100.199999999997</v>
      </c>
      <c r="M83" s="9">
        <f t="shared" si="68"/>
        <v>0.32229166666666648</v>
      </c>
      <c r="N83" s="10">
        <f t="shared" si="69"/>
        <v>1</v>
      </c>
    </row>
    <row r="84" spans="1:14" ht="14.25" customHeight="1" x14ac:dyDescent="0.2">
      <c r="A84" s="32" t="s">
        <v>10</v>
      </c>
      <c r="B84" s="37" t="s">
        <v>117</v>
      </c>
      <c r="C84" s="34">
        <f t="shared" si="63"/>
        <v>6</v>
      </c>
      <c r="D84" s="35">
        <v>44298</v>
      </c>
      <c r="E84" s="36">
        <v>3.4</v>
      </c>
      <c r="F84" s="5">
        <f t="shared" si="64"/>
        <v>2039.9999999999998</v>
      </c>
      <c r="G84" s="35">
        <v>44299</v>
      </c>
      <c r="H84" s="36">
        <v>4.59</v>
      </c>
      <c r="I84" s="5">
        <f t="shared" si="60"/>
        <v>2754</v>
      </c>
      <c r="J84" s="36">
        <f t="shared" si="65"/>
        <v>17.2</v>
      </c>
      <c r="K84" s="6">
        <f t="shared" si="66"/>
        <v>696.80000000000018</v>
      </c>
      <c r="L84" s="6">
        <f t="shared" si="67"/>
        <v>19796.999999999996</v>
      </c>
      <c r="M84" s="9">
        <f t="shared" si="68"/>
        <v>0.34156862745098054</v>
      </c>
      <c r="N84" s="10">
        <f t="shared" si="69"/>
        <v>1</v>
      </c>
    </row>
    <row r="85" spans="1:14" ht="14.25" customHeight="1" x14ac:dyDescent="0.2">
      <c r="A85" s="32" t="s">
        <v>10</v>
      </c>
      <c r="B85" s="37" t="s">
        <v>118</v>
      </c>
      <c r="C85" s="34">
        <f t="shared" si="63"/>
        <v>16</v>
      </c>
      <c r="D85" s="35">
        <v>44309</v>
      </c>
      <c r="E85" s="36">
        <v>1.25</v>
      </c>
      <c r="F85" s="5">
        <f t="shared" si="64"/>
        <v>2000</v>
      </c>
      <c r="G85" s="35">
        <v>44309</v>
      </c>
      <c r="H85" s="36">
        <v>1.54</v>
      </c>
      <c r="I85" s="5">
        <f t="shared" si="60"/>
        <v>2464</v>
      </c>
      <c r="J85" s="36">
        <f t="shared" si="65"/>
        <v>19.2</v>
      </c>
      <c r="K85" s="6">
        <f t="shared" si="66"/>
        <v>444.8</v>
      </c>
      <c r="L85" s="6">
        <f t="shared" si="67"/>
        <v>20241.799999999996</v>
      </c>
      <c r="M85" s="9">
        <f t="shared" si="68"/>
        <v>0.22240000000000001</v>
      </c>
      <c r="N85" s="10">
        <f t="shared" si="69"/>
        <v>1</v>
      </c>
    </row>
    <row r="86" spans="1:14" ht="14.25" customHeight="1" x14ac:dyDescent="0.2">
      <c r="A86" s="32" t="s">
        <v>10</v>
      </c>
      <c r="B86" s="37" t="s">
        <v>119</v>
      </c>
      <c r="C86" s="34">
        <f t="shared" si="63"/>
        <v>6</v>
      </c>
      <c r="D86" s="35">
        <v>44321</v>
      </c>
      <c r="E86" s="36">
        <v>3</v>
      </c>
      <c r="F86" s="5">
        <f t="shared" si="64"/>
        <v>1800</v>
      </c>
      <c r="G86" s="35">
        <v>44323</v>
      </c>
      <c r="H86" s="36">
        <v>3.83</v>
      </c>
      <c r="I86" s="5">
        <f t="shared" si="60"/>
        <v>2298</v>
      </c>
      <c r="J86" s="36">
        <f t="shared" si="65"/>
        <v>17.2</v>
      </c>
      <c r="K86" s="6">
        <f t="shared" si="66"/>
        <v>480.8</v>
      </c>
      <c r="L86" s="6">
        <f t="shared" si="67"/>
        <v>20722.599999999995</v>
      </c>
      <c r="M86" s="9">
        <f t="shared" si="68"/>
        <v>0.26711111111111113</v>
      </c>
      <c r="N86" s="10">
        <f t="shared" si="69"/>
        <v>2</v>
      </c>
    </row>
    <row r="87" spans="1:14" ht="14.25" customHeight="1" x14ac:dyDescent="0.2">
      <c r="A87" s="32" t="s">
        <v>10</v>
      </c>
      <c r="B87" s="37" t="s">
        <v>120</v>
      </c>
      <c r="C87" s="34">
        <f t="shared" ref="C87:C98" si="70">INT(20.75/E87)</f>
        <v>6</v>
      </c>
      <c r="D87" s="35">
        <v>44330</v>
      </c>
      <c r="E87" s="36">
        <v>3.38</v>
      </c>
      <c r="F87" s="5">
        <f t="shared" ref="F87:F98" si="71">+C87*E87*100</f>
        <v>2028</v>
      </c>
      <c r="G87" s="35">
        <v>44331</v>
      </c>
      <c r="H87" s="36">
        <v>4.22</v>
      </c>
      <c r="I87" s="5">
        <f t="shared" si="60"/>
        <v>2532</v>
      </c>
      <c r="J87" s="36">
        <f t="shared" ref="J87:J97" si="72">16+(C87*0.2)</f>
        <v>17.2</v>
      </c>
      <c r="K87" s="6">
        <f t="shared" ref="K87:K97" si="73">+I87-F87-J87</f>
        <v>486.8</v>
      </c>
      <c r="L87" s="6">
        <f t="shared" ref="L87:L98" si="74">L86+K87</f>
        <v>21209.399999999994</v>
      </c>
      <c r="M87" s="9">
        <f t="shared" ref="M87:M97" si="75">+K87/F87</f>
        <v>0.24003944773175542</v>
      </c>
      <c r="N87" s="10">
        <f t="shared" ref="N87:N97" si="76">IF(G87-D87=0,1,G87-D87)</f>
        <v>1</v>
      </c>
    </row>
    <row r="88" spans="1:14" ht="14.25" customHeight="1" x14ac:dyDescent="0.2">
      <c r="A88" s="32" t="s">
        <v>10</v>
      </c>
      <c r="B88" s="37" t="s">
        <v>121</v>
      </c>
      <c r="C88" s="34">
        <f t="shared" si="70"/>
        <v>4</v>
      </c>
      <c r="D88" s="35">
        <v>44335</v>
      </c>
      <c r="E88" s="36">
        <v>4.54</v>
      </c>
      <c r="F88" s="5">
        <f t="shared" si="71"/>
        <v>1816</v>
      </c>
      <c r="G88" s="35">
        <v>44335</v>
      </c>
      <c r="H88" s="36">
        <v>5.5</v>
      </c>
      <c r="I88" s="5">
        <f t="shared" si="60"/>
        <v>2200</v>
      </c>
      <c r="J88" s="36">
        <f t="shared" si="72"/>
        <v>16.8</v>
      </c>
      <c r="K88" s="6">
        <f t="shared" si="73"/>
        <v>367.2</v>
      </c>
      <c r="L88" s="6">
        <f t="shared" si="74"/>
        <v>21576.599999999995</v>
      </c>
      <c r="M88" s="9">
        <f t="shared" si="75"/>
        <v>0.20220264317180617</v>
      </c>
      <c r="N88" s="10">
        <f t="shared" si="76"/>
        <v>1</v>
      </c>
    </row>
    <row r="89" spans="1:14" ht="14.25" customHeight="1" x14ac:dyDescent="0.2">
      <c r="A89" s="32" t="s">
        <v>10</v>
      </c>
      <c r="B89" s="37" t="s">
        <v>122</v>
      </c>
      <c r="C89" s="34">
        <f t="shared" si="70"/>
        <v>4</v>
      </c>
      <c r="D89" s="35">
        <v>44336</v>
      </c>
      <c r="E89" s="36">
        <v>4.75</v>
      </c>
      <c r="F89" s="5">
        <f t="shared" si="71"/>
        <v>1900</v>
      </c>
      <c r="G89" s="35">
        <v>44336</v>
      </c>
      <c r="H89" s="36">
        <v>6</v>
      </c>
      <c r="I89" s="5">
        <f t="shared" si="60"/>
        <v>2400</v>
      </c>
      <c r="J89" s="36">
        <f t="shared" si="72"/>
        <v>16.8</v>
      </c>
      <c r="K89" s="6">
        <f t="shared" si="73"/>
        <v>483.2</v>
      </c>
      <c r="L89" s="6">
        <f t="shared" si="74"/>
        <v>22059.799999999996</v>
      </c>
      <c r="M89" s="9">
        <f t="shared" si="75"/>
        <v>0.25431578947368422</v>
      </c>
      <c r="N89" s="10">
        <f t="shared" si="76"/>
        <v>1</v>
      </c>
    </row>
    <row r="90" spans="1:14" ht="14.25" customHeight="1" x14ac:dyDescent="0.2">
      <c r="A90" s="32" t="s">
        <v>10</v>
      </c>
      <c r="B90" s="37" t="s">
        <v>123</v>
      </c>
      <c r="C90" s="34">
        <f t="shared" si="70"/>
        <v>6</v>
      </c>
      <c r="D90" s="35">
        <v>44340</v>
      </c>
      <c r="E90" s="36">
        <v>3.14</v>
      </c>
      <c r="F90" s="5">
        <f t="shared" si="71"/>
        <v>1884</v>
      </c>
      <c r="G90" s="35">
        <v>44342</v>
      </c>
      <c r="H90" s="36">
        <v>3.4</v>
      </c>
      <c r="I90" s="5">
        <f t="shared" si="60"/>
        <v>2039.9999999999998</v>
      </c>
      <c r="J90" s="36">
        <f t="shared" si="72"/>
        <v>17.2</v>
      </c>
      <c r="K90" s="6">
        <f t="shared" si="73"/>
        <v>138.79999999999978</v>
      </c>
      <c r="L90" s="6">
        <f t="shared" si="74"/>
        <v>22198.599999999995</v>
      </c>
      <c r="M90" s="9">
        <f t="shared" si="75"/>
        <v>7.3673036093418146E-2</v>
      </c>
      <c r="N90" s="10">
        <f t="shared" si="76"/>
        <v>2</v>
      </c>
    </row>
    <row r="91" spans="1:14" ht="14.25" customHeight="1" x14ac:dyDescent="0.2">
      <c r="A91" s="32" t="s">
        <v>10</v>
      </c>
      <c r="B91" s="37" t="s">
        <v>123</v>
      </c>
      <c r="C91" s="34">
        <f t="shared" si="70"/>
        <v>6</v>
      </c>
      <c r="D91" s="35">
        <v>44344</v>
      </c>
      <c r="E91" s="36">
        <v>3.04</v>
      </c>
      <c r="F91" s="5">
        <f t="shared" si="71"/>
        <v>1824.0000000000002</v>
      </c>
      <c r="G91" s="35">
        <v>44357</v>
      </c>
      <c r="H91" s="36">
        <v>3.22</v>
      </c>
      <c r="I91" s="5">
        <f t="shared" si="60"/>
        <v>1932</v>
      </c>
      <c r="J91" s="36">
        <f t="shared" si="72"/>
        <v>17.2</v>
      </c>
      <c r="K91" s="6">
        <f t="shared" si="73"/>
        <v>90.79999999999977</v>
      </c>
      <c r="L91" s="6">
        <f t="shared" si="74"/>
        <v>22289.399999999994</v>
      </c>
      <c r="M91" s="9">
        <f t="shared" si="75"/>
        <v>4.9780701754385835E-2</v>
      </c>
      <c r="N91" s="10">
        <f t="shared" si="76"/>
        <v>13</v>
      </c>
    </row>
    <row r="92" spans="1:14" ht="14.25" customHeight="1" x14ac:dyDescent="0.2">
      <c r="A92" s="32" t="s">
        <v>10</v>
      </c>
      <c r="B92" s="37" t="s">
        <v>124</v>
      </c>
      <c r="C92" s="34">
        <f t="shared" si="70"/>
        <v>6</v>
      </c>
      <c r="D92" s="35">
        <v>44357</v>
      </c>
      <c r="E92" s="36">
        <v>3.4</v>
      </c>
      <c r="F92" s="5">
        <f t="shared" si="71"/>
        <v>2039.9999999999998</v>
      </c>
      <c r="G92" s="35">
        <v>44362</v>
      </c>
      <c r="H92" s="48">
        <v>4.25</v>
      </c>
      <c r="I92" s="5">
        <f t="shared" si="60"/>
        <v>2550</v>
      </c>
      <c r="J92" s="36">
        <f t="shared" si="72"/>
        <v>17.2</v>
      </c>
      <c r="K92" s="6">
        <f t="shared" si="73"/>
        <v>492.80000000000024</v>
      </c>
      <c r="L92" s="6">
        <f t="shared" si="74"/>
        <v>22782.199999999993</v>
      </c>
      <c r="M92" s="9">
        <f t="shared" si="75"/>
        <v>0.24156862745098054</v>
      </c>
      <c r="N92" s="10">
        <f t="shared" si="76"/>
        <v>5</v>
      </c>
    </row>
    <row r="93" spans="1:14" ht="14.25" customHeight="1" x14ac:dyDescent="0.2">
      <c r="A93" s="32" t="s">
        <v>10</v>
      </c>
      <c r="B93" s="37" t="s">
        <v>125</v>
      </c>
      <c r="C93" s="34">
        <f t="shared" si="70"/>
        <v>5</v>
      </c>
      <c r="D93" s="35">
        <v>44364</v>
      </c>
      <c r="E93" s="36">
        <v>3.76</v>
      </c>
      <c r="F93" s="5">
        <f t="shared" si="71"/>
        <v>1879.9999999999998</v>
      </c>
      <c r="G93" s="35">
        <v>44365</v>
      </c>
      <c r="H93" s="48">
        <v>3.55</v>
      </c>
      <c r="I93" s="5">
        <f t="shared" si="60"/>
        <v>1775</v>
      </c>
      <c r="J93" s="36">
        <f t="shared" si="72"/>
        <v>17</v>
      </c>
      <c r="K93" s="6">
        <f t="shared" si="73"/>
        <v>-121.99999999999977</v>
      </c>
      <c r="L93" s="6">
        <f t="shared" si="74"/>
        <v>22660.199999999993</v>
      </c>
      <c r="M93" s="9">
        <f t="shared" si="75"/>
        <v>-6.4893617021276481E-2</v>
      </c>
      <c r="N93" s="10">
        <f t="shared" si="76"/>
        <v>1</v>
      </c>
    </row>
    <row r="94" spans="1:14" ht="14.25" customHeight="1" x14ac:dyDescent="0.2">
      <c r="A94" s="32" t="s">
        <v>10</v>
      </c>
      <c r="B94" s="37" t="s">
        <v>126</v>
      </c>
      <c r="C94" s="34">
        <f t="shared" si="70"/>
        <v>6</v>
      </c>
      <c r="D94" s="35">
        <v>44369</v>
      </c>
      <c r="E94" s="36">
        <v>3.36</v>
      </c>
      <c r="F94" s="5">
        <f t="shared" si="71"/>
        <v>2016</v>
      </c>
      <c r="G94" s="35">
        <v>44370</v>
      </c>
      <c r="H94" s="48">
        <v>4.5199999999999996</v>
      </c>
      <c r="I94" s="5">
        <f t="shared" si="60"/>
        <v>2711.9999999999995</v>
      </c>
      <c r="J94" s="36">
        <f t="shared" si="72"/>
        <v>17.2</v>
      </c>
      <c r="K94" s="6">
        <f t="shared" si="73"/>
        <v>678.7999999999995</v>
      </c>
      <c r="L94" s="6">
        <f t="shared" si="74"/>
        <v>23338.999999999993</v>
      </c>
      <c r="M94" s="9">
        <f t="shared" si="75"/>
        <v>0.33670634920634895</v>
      </c>
      <c r="N94" s="10">
        <f t="shared" si="76"/>
        <v>1</v>
      </c>
    </row>
    <row r="95" spans="1:14" ht="14.25" customHeight="1" x14ac:dyDescent="0.2">
      <c r="A95" s="32" t="s">
        <v>10</v>
      </c>
      <c r="B95" s="37" t="s">
        <v>127</v>
      </c>
      <c r="C95" s="34">
        <f t="shared" si="70"/>
        <v>5</v>
      </c>
      <c r="D95" s="35">
        <v>44377</v>
      </c>
      <c r="E95" s="36">
        <v>3.72</v>
      </c>
      <c r="F95" s="5">
        <f t="shared" si="71"/>
        <v>1860.0000000000002</v>
      </c>
      <c r="G95" s="35">
        <v>44379</v>
      </c>
      <c r="H95" s="48">
        <v>4.1100000000000003</v>
      </c>
      <c r="I95" s="5">
        <f t="shared" si="60"/>
        <v>2055</v>
      </c>
      <c r="J95" s="36">
        <f t="shared" si="72"/>
        <v>17</v>
      </c>
      <c r="K95" s="6">
        <f t="shared" si="73"/>
        <v>177.99999999999977</v>
      </c>
      <c r="L95" s="6">
        <f t="shared" si="74"/>
        <v>23516.999999999993</v>
      </c>
      <c r="M95" s="9">
        <f t="shared" si="75"/>
        <v>9.5698924731182661E-2</v>
      </c>
      <c r="N95" s="10">
        <f t="shared" si="76"/>
        <v>2</v>
      </c>
    </row>
    <row r="96" spans="1:14" ht="14.25" customHeight="1" x14ac:dyDescent="0.2">
      <c r="A96" s="32" t="s">
        <v>10</v>
      </c>
      <c r="B96" s="37" t="s">
        <v>127</v>
      </c>
      <c r="C96" s="34">
        <f t="shared" si="70"/>
        <v>3</v>
      </c>
      <c r="D96" s="35">
        <v>44386</v>
      </c>
      <c r="E96" s="36">
        <v>5.65</v>
      </c>
      <c r="F96" s="5">
        <f t="shared" si="71"/>
        <v>1695.0000000000002</v>
      </c>
      <c r="G96" s="35">
        <v>44389</v>
      </c>
      <c r="H96" s="48">
        <v>6.14</v>
      </c>
      <c r="I96" s="5">
        <f t="shared" si="60"/>
        <v>1841.9999999999998</v>
      </c>
      <c r="J96" s="36">
        <f t="shared" si="72"/>
        <v>16.600000000000001</v>
      </c>
      <c r="K96" s="6">
        <f t="shared" si="73"/>
        <v>130.39999999999955</v>
      </c>
      <c r="L96" s="6">
        <f t="shared" si="74"/>
        <v>23647.399999999991</v>
      </c>
      <c r="M96" s="9">
        <f t="shared" si="75"/>
        <v>7.6932153392330102E-2</v>
      </c>
      <c r="N96" s="10">
        <f t="shared" si="76"/>
        <v>3</v>
      </c>
    </row>
    <row r="97" spans="1:14" ht="14.25" customHeight="1" x14ac:dyDescent="0.2">
      <c r="A97" s="32" t="s">
        <v>10</v>
      </c>
      <c r="B97" s="37" t="s">
        <v>128</v>
      </c>
      <c r="C97" s="34">
        <f t="shared" si="70"/>
        <v>5</v>
      </c>
      <c r="D97" s="35">
        <v>44397</v>
      </c>
      <c r="E97" s="36">
        <v>3.48</v>
      </c>
      <c r="F97" s="5">
        <f t="shared" si="71"/>
        <v>1739.9999999999998</v>
      </c>
      <c r="G97" s="35">
        <v>44397</v>
      </c>
      <c r="H97" s="48">
        <v>4.12</v>
      </c>
      <c r="I97" s="5">
        <f t="shared" si="60"/>
        <v>2060</v>
      </c>
      <c r="J97" s="36">
        <f t="shared" si="72"/>
        <v>17</v>
      </c>
      <c r="K97" s="6">
        <f t="shared" si="73"/>
        <v>303.00000000000023</v>
      </c>
      <c r="L97" s="6">
        <f t="shared" si="74"/>
        <v>23950.399999999991</v>
      </c>
      <c r="M97" s="9">
        <f t="shared" si="75"/>
        <v>0.17413793103448291</v>
      </c>
      <c r="N97" s="10">
        <f t="shared" si="76"/>
        <v>1</v>
      </c>
    </row>
    <row r="98" spans="1:14" ht="14.25" customHeight="1" x14ac:dyDescent="0.2">
      <c r="A98" s="32" t="s">
        <v>10</v>
      </c>
      <c r="B98" s="37" t="s">
        <v>128</v>
      </c>
      <c r="C98" s="34">
        <f t="shared" si="70"/>
        <v>6</v>
      </c>
      <c r="D98" s="35">
        <v>44398</v>
      </c>
      <c r="E98" s="36">
        <v>3.29</v>
      </c>
      <c r="F98" s="5">
        <f t="shared" si="71"/>
        <v>1974.0000000000002</v>
      </c>
      <c r="G98" s="35">
        <v>44399</v>
      </c>
      <c r="H98" s="48">
        <v>4.16</v>
      </c>
      <c r="I98" s="5">
        <f t="shared" ref="I98" si="77">+C98*H98*100</f>
        <v>2496</v>
      </c>
      <c r="J98" s="36">
        <f t="shared" ref="J98" si="78">16+(C98*0.2)</f>
        <v>17.2</v>
      </c>
      <c r="K98" s="6">
        <f t="shared" ref="K98" si="79">+I98-F98-J98</f>
        <v>504.79999999999978</v>
      </c>
      <c r="L98" s="6">
        <f t="shared" si="74"/>
        <v>24455.19999999999</v>
      </c>
      <c r="M98" s="9">
        <f t="shared" ref="M98" si="80">+K98/F98</f>
        <v>0.25572441742654495</v>
      </c>
      <c r="N98" s="10">
        <f t="shared" ref="N98" si="81">IF(G98-D98=0,1,G98-D98)</f>
        <v>1</v>
      </c>
    </row>
    <row r="99" spans="1:14" ht="14.25" customHeight="1" x14ac:dyDescent="0.2">
      <c r="A99" s="32"/>
      <c r="B99" s="37"/>
      <c r="C99" s="34"/>
      <c r="D99" s="35"/>
      <c r="E99" s="36"/>
      <c r="F99" s="5"/>
      <c r="G99" s="35"/>
      <c r="H99" s="36"/>
      <c r="I99" s="5"/>
      <c r="J99" s="36"/>
      <c r="K99" s="6"/>
      <c r="L99" s="6"/>
      <c r="M99" s="9"/>
      <c r="N99" s="10"/>
    </row>
    <row r="100" spans="1:14" ht="15.75" customHeight="1" thickBot="1" x14ac:dyDescent="0.25">
      <c r="A100" s="32"/>
      <c r="B100" s="38"/>
      <c r="C100" s="39"/>
      <c r="D100" s="40"/>
      <c r="E100" s="40"/>
      <c r="F100" s="35"/>
      <c r="G100" s="36"/>
      <c r="H100" s="36"/>
      <c r="I100" s="36"/>
      <c r="J100" s="36"/>
      <c r="K100" s="7"/>
      <c r="L100" s="7"/>
      <c r="M100" s="7"/>
      <c r="N100" s="7"/>
    </row>
    <row r="101" spans="1:14" ht="15.75" customHeight="1" x14ac:dyDescent="0.2">
      <c r="A101" s="32"/>
      <c r="B101" s="38"/>
      <c r="C101" s="11" t="s">
        <v>11</v>
      </c>
      <c r="D101" s="12"/>
      <c r="E101" s="13">
        <f>E102+E103</f>
        <v>90</v>
      </c>
      <c r="F101" s="14"/>
      <c r="G101" s="36"/>
      <c r="H101" s="36"/>
      <c r="I101" s="7"/>
      <c r="J101" s="7"/>
      <c r="K101" s="7"/>
      <c r="L101" s="7"/>
    </row>
    <row r="102" spans="1:14" ht="15.75" customHeight="1" x14ac:dyDescent="0.2">
      <c r="A102" s="32"/>
      <c r="B102" s="38"/>
      <c r="C102" s="15" t="s">
        <v>12</v>
      </c>
      <c r="D102" s="16"/>
      <c r="E102" s="17">
        <f>COUNTIF(K9:K99,"&gt;0")</f>
        <v>71</v>
      </c>
      <c r="F102" s="18">
        <f>E102/E101</f>
        <v>0.78888888888888886</v>
      </c>
      <c r="G102" s="36"/>
      <c r="H102" s="36"/>
      <c r="I102" s="7"/>
      <c r="J102" s="7"/>
      <c r="K102" s="7"/>
      <c r="L102" s="7"/>
    </row>
    <row r="103" spans="1:14" ht="15.75" customHeight="1" x14ac:dyDescent="0.2">
      <c r="A103" s="32"/>
      <c r="B103" s="38"/>
      <c r="C103" s="15" t="s">
        <v>13</v>
      </c>
      <c r="D103" s="16"/>
      <c r="E103" s="17">
        <f>COUNTIF(K9:K99,"&lt;=0")</f>
        <v>19</v>
      </c>
      <c r="F103" s="18">
        <f>E103/E101</f>
        <v>0.21111111111111111</v>
      </c>
      <c r="G103" s="36"/>
      <c r="H103" s="36"/>
      <c r="I103" s="7"/>
      <c r="J103" s="7"/>
      <c r="K103" s="7"/>
      <c r="L103" s="7"/>
    </row>
    <row r="104" spans="1:14" ht="15.75" customHeight="1" x14ac:dyDescent="0.2">
      <c r="A104" s="32"/>
      <c r="B104" s="38"/>
      <c r="C104" s="15"/>
      <c r="D104" s="16"/>
      <c r="E104" s="17"/>
      <c r="F104" s="18"/>
      <c r="G104" s="36"/>
      <c r="H104" s="36"/>
      <c r="I104" s="7"/>
      <c r="J104" s="7"/>
      <c r="K104" s="7"/>
      <c r="L104" s="7"/>
    </row>
    <row r="105" spans="1:14" ht="15.75" customHeight="1" x14ac:dyDescent="0.2">
      <c r="A105" s="32"/>
      <c r="B105" s="38"/>
      <c r="C105" s="15" t="s">
        <v>14</v>
      </c>
      <c r="D105" s="16"/>
      <c r="E105" s="16"/>
      <c r="F105" s="19">
        <f>F106+F107</f>
        <v>24455.200000000019</v>
      </c>
      <c r="G105" s="36"/>
      <c r="H105" s="36"/>
      <c r="I105" s="7"/>
      <c r="J105" s="7"/>
      <c r="K105" s="7"/>
      <c r="L105" s="7"/>
    </row>
    <row r="106" spans="1:14" ht="15.75" customHeight="1" x14ac:dyDescent="0.2">
      <c r="A106" s="32"/>
      <c r="B106" s="38"/>
      <c r="C106" s="15" t="s">
        <v>12</v>
      </c>
      <c r="D106" s="16"/>
      <c r="E106" s="16"/>
      <c r="F106" s="20">
        <f>SUMIF(K9:K99,"&gt;0")</f>
        <v>37172.800000000017</v>
      </c>
      <c r="G106" s="36"/>
      <c r="H106" s="36"/>
      <c r="I106" s="7"/>
      <c r="J106" s="7"/>
      <c r="K106" s="7"/>
      <c r="L106" s="7"/>
    </row>
    <row r="107" spans="1:14" ht="15.75" customHeight="1" x14ac:dyDescent="0.2">
      <c r="A107" s="32"/>
      <c r="B107" s="38"/>
      <c r="C107" s="15" t="s">
        <v>13</v>
      </c>
      <c r="D107" s="16"/>
      <c r="E107" s="16"/>
      <c r="F107" s="20">
        <f>SUMIF(K9:K99,"&lt;=0")</f>
        <v>-12717.599999999999</v>
      </c>
      <c r="G107" s="36"/>
      <c r="H107" s="36"/>
      <c r="I107" s="7"/>
      <c r="J107" s="7"/>
      <c r="K107" s="7"/>
      <c r="L107" s="7"/>
    </row>
    <row r="108" spans="1:14" ht="15.75" customHeight="1" x14ac:dyDescent="0.2">
      <c r="A108" s="32"/>
      <c r="B108" s="38"/>
      <c r="C108" s="21" t="s">
        <v>39</v>
      </c>
      <c r="D108" s="22"/>
      <c r="E108" s="23"/>
      <c r="F108" s="24">
        <f>F106/-F107</f>
        <v>2.9229414354909746</v>
      </c>
      <c r="G108" s="36"/>
      <c r="H108" s="36"/>
      <c r="I108" s="7"/>
      <c r="J108" s="7"/>
      <c r="K108" s="7"/>
      <c r="L108" s="7"/>
    </row>
    <row r="109" spans="1:14" ht="15.75" customHeight="1" x14ac:dyDescent="0.2">
      <c r="A109" s="32"/>
      <c r="B109" s="38"/>
      <c r="C109" s="21"/>
      <c r="D109" s="22"/>
      <c r="E109" s="23"/>
      <c r="F109" s="25"/>
      <c r="G109" s="36"/>
      <c r="H109" s="36"/>
      <c r="I109" s="7"/>
      <c r="J109" s="7"/>
      <c r="K109" s="7"/>
      <c r="L109" s="7"/>
    </row>
    <row r="110" spans="1:14" ht="15.75" customHeight="1" x14ac:dyDescent="0.2">
      <c r="A110" s="32"/>
      <c r="B110" s="38"/>
      <c r="C110" s="21" t="s">
        <v>40</v>
      </c>
      <c r="D110" s="22"/>
      <c r="E110" s="23"/>
      <c r="F110" s="26">
        <f>F105/E101</f>
        <v>271.72444444444466</v>
      </c>
      <c r="G110" s="36"/>
      <c r="H110" s="36"/>
      <c r="I110" s="7"/>
      <c r="J110" s="7"/>
      <c r="K110" s="7"/>
      <c r="L110" s="7"/>
    </row>
    <row r="111" spans="1:14" ht="15.75" customHeight="1" x14ac:dyDescent="0.2">
      <c r="A111" s="32"/>
      <c r="B111" s="38"/>
      <c r="C111" s="21" t="s">
        <v>41</v>
      </c>
      <c r="D111" s="22"/>
      <c r="E111" s="23"/>
      <c r="F111" s="26">
        <f>F106/E102</f>
        <v>523.56056338028191</v>
      </c>
      <c r="G111" s="36"/>
      <c r="H111" s="36"/>
      <c r="I111" s="7"/>
      <c r="J111" s="7"/>
      <c r="K111" s="7"/>
      <c r="L111" s="7"/>
    </row>
    <row r="112" spans="1:14" ht="15.75" customHeight="1" x14ac:dyDescent="0.2">
      <c r="A112" s="32"/>
      <c r="B112" s="38"/>
      <c r="C112" s="21" t="s">
        <v>42</v>
      </c>
      <c r="D112" s="22"/>
      <c r="E112" s="23"/>
      <c r="F112" s="26">
        <f>F107/E103</f>
        <v>-669.34736842105258</v>
      </c>
      <c r="G112" s="36"/>
      <c r="H112" s="36"/>
      <c r="I112" s="7"/>
      <c r="J112" s="7"/>
      <c r="K112" s="7"/>
      <c r="L112" s="7"/>
    </row>
    <row r="113" spans="1:15" ht="15.75" customHeight="1" x14ac:dyDescent="0.2">
      <c r="A113" s="32"/>
      <c r="B113" s="38"/>
      <c r="C113" s="21"/>
      <c r="D113" s="22"/>
      <c r="E113" s="23"/>
      <c r="F113" s="25"/>
      <c r="G113" s="36"/>
      <c r="H113" s="36"/>
      <c r="I113" s="7"/>
      <c r="J113" s="7"/>
      <c r="K113" s="7"/>
      <c r="L113" s="7"/>
    </row>
    <row r="114" spans="1:15" ht="15.75" customHeight="1" x14ac:dyDescent="0.2">
      <c r="A114" s="32"/>
      <c r="B114" s="38"/>
      <c r="C114" s="21" t="s">
        <v>43</v>
      </c>
      <c r="D114" s="22"/>
      <c r="E114" s="23"/>
      <c r="F114" s="27">
        <f>F105/7500</f>
        <v>3.2606933333333359</v>
      </c>
      <c r="G114" s="4"/>
      <c r="H114" s="40"/>
      <c r="I114" s="41"/>
      <c r="J114" s="7"/>
      <c r="K114" s="7"/>
      <c r="L114" s="7"/>
    </row>
    <row r="115" spans="1:15" ht="15.75" customHeight="1" x14ac:dyDescent="0.2">
      <c r="A115" s="7"/>
      <c r="B115" s="7"/>
      <c r="C115" s="21" t="s">
        <v>44</v>
      </c>
      <c r="D115" s="22"/>
      <c r="E115" s="23"/>
      <c r="F115" s="27">
        <f>(F114/((G61-D9)/30))*12</f>
        <v>3.0729047120418871</v>
      </c>
      <c r="G115" s="7"/>
      <c r="H115" s="7"/>
      <c r="I115" s="7"/>
      <c r="J115" s="7"/>
      <c r="K115" s="7"/>
      <c r="L115" s="7"/>
    </row>
    <row r="116" spans="1:15" ht="15.75" customHeight="1" thickBot="1" x14ac:dyDescent="0.25">
      <c r="A116" s="7"/>
      <c r="B116" s="7"/>
      <c r="C116" s="28" t="s">
        <v>45</v>
      </c>
      <c r="D116" s="29"/>
      <c r="E116" s="30"/>
      <c r="F116" s="31">
        <f>SUM(M9:M99)/E101</f>
        <v>0.1414297424144505</v>
      </c>
      <c r="G116" s="7"/>
      <c r="H116" s="7"/>
      <c r="I116" s="7"/>
      <c r="J116" s="7"/>
      <c r="K116" s="7"/>
      <c r="L116" s="7"/>
    </row>
    <row r="117" spans="1:15" ht="15.75" customHeight="1" x14ac:dyDescent="0.2">
      <c r="A117" s="7"/>
      <c r="B117" s="7"/>
      <c r="C117" s="49"/>
      <c r="D117" s="50"/>
      <c r="E117" s="51"/>
      <c r="F117" s="52"/>
      <c r="G117" s="7"/>
      <c r="H117" s="7"/>
      <c r="I117" s="7"/>
      <c r="J117" s="7"/>
      <c r="K117" s="7"/>
      <c r="L117" s="7"/>
    </row>
    <row r="118" spans="1:15" ht="15.75" customHeight="1" x14ac:dyDescent="0.2">
      <c r="A118" s="7"/>
      <c r="B118" s="7"/>
      <c r="C118" s="49"/>
      <c r="D118" s="50"/>
      <c r="E118" s="51"/>
      <c r="F118" s="52"/>
      <c r="G118" s="7"/>
      <c r="H118" s="7"/>
      <c r="I118" s="7"/>
      <c r="J118" s="7"/>
      <c r="K118" s="7"/>
      <c r="L118" s="7"/>
    </row>
    <row r="119" spans="1:15" ht="15.75" customHeight="1" x14ac:dyDescent="0.2">
      <c r="A119" s="7"/>
      <c r="B119" s="7"/>
      <c r="C119" s="49"/>
      <c r="D119" s="50"/>
      <c r="E119" s="51"/>
      <c r="F119" s="52"/>
      <c r="G119" s="7"/>
      <c r="H119" s="7"/>
      <c r="I119" s="7"/>
      <c r="J119" s="7"/>
      <c r="K119" s="7"/>
      <c r="L119" s="7"/>
    </row>
    <row r="120" spans="1:15" ht="15.75" customHeight="1" x14ac:dyDescent="0.2">
      <c r="A120" s="7"/>
      <c r="B120" s="7"/>
      <c r="C120" s="49"/>
      <c r="D120" s="50"/>
      <c r="E120" s="51"/>
      <c r="F120" s="52"/>
      <c r="G120" s="7"/>
      <c r="H120" s="7"/>
      <c r="I120" s="7"/>
      <c r="J120" s="7"/>
      <c r="K120" s="7"/>
      <c r="L120" s="7"/>
    </row>
    <row r="121" spans="1:15" ht="15.75" customHeight="1" x14ac:dyDescent="0.2">
      <c r="A121" s="7"/>
      <c r="B121" s="7"/>
      <c r="C121" s="49"/>
      <c r="D121" s="50"/>
      <c r="E121" s="51"/>
      <c r="F121" s="52"/>
      <c r="G121" s="7"/>
      <c r="H121" s="7"/>
      <c r="I121" s="7"/>
      <c r="J121" s="7"/>
      <c r="K121" s="7"/>
      <c r="L121" s="7"/>
    </row>
    <row r="122" spans="1:15" ht="15.75" customHeight="1" x14ac:dyDescent="0.2">
      <c r="A122" s="7"/>
      <c r="B122" s="7"/>
      <c r="C122" s="49"/>
      <c r="D122" s="50"/>
      <c r="E122" s="51"/>
      <c r="F122" s="52"/>
      <c r="G122" s="7"/>
      <c r="H122" s="7"/>
      <c r="I122" s="7"/>
      <c r="J122" s="7"/>
      <c r="K122" s="7"/>
      <c r="L122" s="7"/>
    </row>
    <row r="123" spans="1:15" ht="15.75" customHeight="1" x14ac:dyDescent="0.2">
      <c r="A123" s="7"/>
      <c r="B123" s="7"/>
      <c r="C123" s="49"/>
      <c r="D123" s="50"/>
      <c r="E123" s="51"/>
      <c r="F123" s="52"/>
      <c r="G123" s="7"/>
      <c r="H123" s="7"/>
      <c r="I123" s="7"/>
      <c r="J123" s="7"/>
      <c r="K123" s="7"/>
      <c r="L123" s="7"/>
    </row>
    <row r="124" spans="1:15" ht="15.75" customHeight="1" x14ac:dyDescent="0.2">
      <c r="A124" s="7"/>
      <c r="B124" s="7"/>
      <c r="C124" s="49"/>
      <c r="D124" s="50"/>
      <c r="E124" s="51"/>
      <c r="F124" s="52"/>
      <c r="G124" s="7"/>
      <c r="H124" s="7"/>
      <c r="I124" s="7"/>
      <c r="J124" s="7"/>
      <c r="K124" s="7"/>
      <c r="L124" s="7"/>
    </row>
    <row r="125" spans="1:15" ht="15.75" customHeight="1" x14ac:dyDescent="0.2">
      <c r="A125" s="7"/>
      <c r="B125" s="7"/>
      <c r="C125" s="49"/>
      <c r="D125" s="50"/>
      <c r="E125" s="51"/>
      <c r="F125" s="52"/>
      <c r="G125" s="7"/>
      <c r="H125" s="7"/>
      <c r="I125" s="7"/>
      <c r="J125" s="7"/>
      <c r="K125" s="7"/>
      <c r="L125" s="7"/>
    </row>
    <row r="126" spans="1:15" ht="15.75" customHeight="1" x14ac:dyDescent="0.2">
      <c r="A126" s="7"/>
      <c r="B126" s="7"/>
      <c r="C126" s="49"/>
      <c r="D126" s="50"/>
      <c r="E126" s="51"/>
      <c r="F126" s="52"/>
      <c r="G126" s="7"/>
      <c r="H126" s="7"/>
      <c r="I126" s="7"/>
      <c r="J126" s="7"/>
      <c r="K126" s="7"/>
      <c r="L126" s="7"/>
    </row>
    <row r="127" spans="1:15" ht="15.75" customHeight="1" x14ac:dyDescent="0.2">
      <c r="A127" s="7"/>
      <c r="B127" s="7"/>
      <c r="C127" s="7"/>
      <c r="D127" s="7"/>
      <c r="E127" s="7"/>
      <c r="F127" s="7"/>
      <c r="G127" s="7"/>
      <c r="H127" s="43"/>
      <c r="I127" s="7"/>
      <c r="J127" s="7"/>
      <c r="K127" s="7"/>
      <c r="L127" s="7"/>
      <c r="M127" s="7"/>
      <c r="N127" s="7"/>
      <c r="O127" s="7"/>
    </row>
    <row r="128" spans="1:15" ht="15.75" customHeight="1" x14ac:dyDescent="0.2">
      <c r="A128" s="7"/>
      <c r="B128" s="7"/>
      <c r="C128" s="7"/>
      <c r="D128" s="7"/>
      <c r="E128" s="7"/>
      <c r="F128" s="7"/>
      <c r="G128" s="7"/>
      <c r="H128" s="43" t="s">
        <v>24</v>
      </c>
      <c r="I128" s="7"/>
      <c r="J128" s="7"/>
      <c r="K128" s="7"/>
      <c r="L128" s="7"/>
      <c r="M128" s="7"/>
      <c r="N128" s="7"/>
      <c r="O128" s="7"/>
    </row>
    <row r="129" spans="1:15" ht="15.75" customHeight="1" x14ac:dyDescent="0.2">
      <c r="A129" s="7"/>
      <c r="B129" s="7"/>
      <c r="C129" s="7"/>
      <c r="D129" s="7"/>
      <c r="E129" s="7"/>
      <c r="F129" s="7"/>
      <c r="G129" s="7"/>
      <c r="H129" s="44"/>
      <c r="I129" s="7"/>
      <c r="J129" s="7"/>
      <c r="K129" s="7"/>
      <c r="L129" s="7"/>
      <c r="M129" s="7"/>
      <c r="N129" s="7"/>
      <c r="O129" s="7"/>
    </row>
    <row r="130" spans="1:15" ht="15.75" customHeight="1" x14ac:dyDescent="0.2">
      <c r="A130" s="7"/>
      <c r="B130" s="7"/>
      <c r="C130" s="7"/>
      <c r="D130" s="7"/>
      <c r="E130" s="7"/>
      <c r="F130" s="7"/>
      <c r="G130" s="7"/>
      <c r="H130" s="43" t="s">
        <v>15</v>
      </c>
      <c r="I130" s="7"/>
      <c r="J130" s="7"/>
      <c r="K130" s="7"/>
      <c r="L130" s="7"/>
      <c r="M130" s="7"/>
      <c r="N130" s="7"/>
      <c r="O130" s="7"/>
    </row>
    <row r="131" spans="1:15" ht="15.75" customHeight="1" x14ac:dyDescent="0.2">
      <c r="A131" s="7"/>
      <c r="B131" s="7"/>
      <c r="C131" s="7"/>
      <c r="D131" s="7"/>
      <c r="E131" s="7"/>
      <c r="F131" s="7"/>
      <c r="G131" s="7"/>
      <c r="H131" s="43" t="s">
        <v>16</v>
      </c>
      <c r="I131" s="7"/>
      <c r="J131" s="7"/>
      <c r="K131" s="7"/>
      <c r="L131" s="7"/>
      <c r="M131" s="7"/>
      <c r="N131" s="7"/>
      <c r="O131" s="7"/>
    </row>
    <row r="132" spans="1:15" ht="15.75" customHeight="1" x14ac:dyDescent="0.2">
      <c r="A132" s="7"/>
      <c r="B132" s="7"/>
      <c r="C132" s="7"/>
      <c r="D132" s="7"/>
      <c r="E132" s="7"/>
      <c r="F132" s="7"/>
      <c r="G132" s="7"/>
      <c r="H132" s="43" t="s">
        <v>25</v>
      </c>
      <c r="I132" s="7"/>
      <c r="J132" s="7"/>
      <c r="K132" s="7"/>
      <c r="L132" s="7"/>
      <c r="M132" s="7"/>
      <c r="N132" s="7"/>
      <c r="O132" s="7"/>
    </row>
    <row r="133" spans="1:15" ht="15.75" customHeight="1" x14ac:dyDescent="0.2">
      <c r="A133" s="7"/>
      <c r="B133" s="7"/>
      <c r="C133" s="7"/>
      <c r="D133" s="7"/>
      <c r="E133" s="7"/>
      <c r="F133" s="7"/>
      <c r="G133" s="7"/>
      <c r="H133" s="43" t="s">
        <v>26</v>
      </c>
      <c r="I133" s="7"/>
      <c r="J133" s="7"/>
      <c r="K133" s="7"/>
      <c r="L133" s="7"/>
      <c r="M133" s="7"/>
      <c r="N133" s="7"/>
      <c r="O133" s="7"/>
    </row>
    <row r="134" spans="1:15" ht="15.75" customHeight="1" x14ac:dyDescent="0.2">
      <c r="A134" s="7"/>
      <c r="B134" s="7"/>
      <c r="C134" s="7"/>
      <c r="D134" s="7"/>
      <c r="E134" s="7"/>
      <c r="F134" s="7"/>
      <c r="G134" s="7"/>
      <c r="H134" s="45"/>
      <c r="I134" s="7"/>
      <c r="J134" s="7"/>
      <c r="K134" s="7"/>
      <c r="L134" s="7"/>
      <c r="M134" s="7"/>
      <c r="N134" s="7"/>
      <c r="O134" s="7"/>
    </row>
    <row r="135" spans="1:15" ht="15.75" customHeight="1" x14ac:dyDescent="0.2">
      <c r="A135" s="7"/>
      <c r="B135" s="7"/>
      <c r="C135" s="7"/>
      <c r="D135" s="7"/>
      <c r="E135" s="7"/>
      <c r="F135" s="7"/>
      <c r="G135" s="7"/>
      <c r="H135" s="42" t="s">
        <v>17</v>
      </c>
      <c r="I135" s="7"/>
      <c r="J135" s="7"/>
      <c r="K135" s="7"/>
      <c r="L135" s="7"/>
      <c r="M135" s="7"/>
      <c r="N135" s="7"/>
      <c r="O135" s="7"/>
    </row>
    <row r="136" spans="1:15" ht="15.75" customHeight="1" x14ac:dyDescent="0.2">
      <c r="A136" s="7"/>
      <c r="B136" s="7"/>
      <c r="C136" s="7"/>
      <c r="D136" s="7"/>
      <c r="E136" s="7"/>
      <c r="F136" s="7"/>
      <c r="G136" s="7"/>
      <c r="H136" s="42" t="s">
        <v>27</v>
      </c>
      <c r="I136" s="7"/>
      <c r="J136" s="7"/>
      <c r="K136" s="7"/>
      <c r="L136" s="7"/>
      <c r="M136" s="7"/>
      <c r="N136" s="7"/>
      <c r="O136" s="7"/>
    </row>
    <row r="137" spans="1:15" ht="15.75" customHeight="1" x14ac:dyDescent="0.2">
      <c r="A137" s="7"/>
      <c r="B137" s="7"/>
      <c r="C137" s="7"/>
      <c r="D137" s="7"/>
      <c r="E137" s="7"/>
      <c r="F137" s="7"/>
      <c r="G137" s="7"/>
      <c r="H137" s="42" t="s">
        <v>18</v>
      </c>
      <c r="I137" s="7"/>
      <c r="J137" s="7"/>
      <c r="K137" s="7"/>
      <c r="L137" s="7"/>
      <c r="M137" s="7"/>
      <c r="N137" s="7"/>
      <c r="O137" s="7"/>
    </row>
    <row r="138" spans="1:15" ht="15.75" customHeight="1" x14ac:dyDescent="0.2">
      <c r="A138" s="7"/>
      <c r="B138" s="7"/>
      <c r="C138" s="7"/>
      <c r="D138" s="7"/>
      <c r="E138" s="7"/>
      <c r="F138" s="7"/>
      <c r="G138" s="7"/>
      <c r="H138" s="42" t="s">
        <v>19</v>
      </c>
      <c r="I138" s="7"/>
      <c r="J138" s="7"/>
      <c r="K138" s="7"/>
      <c r="L138" s="7"/>
      <c r="M138" s="7"/>
      <c r="N138" s="7"/>
      <c r="O138" s="7"/>
    </row>
    <row r="139" spans="1:15" ht="15.75" customHeight="1" x14ac:dyDescent="0.2">
      <c r="A139" s="7"/>
      <c r="B139" s="7"/>
      <c r="C139" s="7"/>
      <c r="D139" s="7"/>
      <c r="E139" s="7"/>
      <c r="F139" s="7"/>
      <c r="G139" s="7"/>
      <c r="H139" s="42" t="s">
        <v>28</v>
      </c>
      <c r="I139" s="7"/>
      <c r="J139" s="7"/>
      <c r="K139" s="7"/>
      <c r="L139" s="7"/>
      <c r="M139" s="7"/>
      <c r="N139" s="7"/>
      <c r="O139" s="7"/>
    </row>
    <row r="140" spans="1:15" ht="15.75" customHeight="1" x14ac:dyDescent="0.2">
      <c r="A140" s="7"/>
      <c r="B140" s="7"/>
      <c r="C140" s="7"/>
      <c r="D140" s="7"/>
      <c r="E140" s="7"/>
      <c r="F140" s="7"/>
      <c r="G140" s="7"/>
      <c r="H140" s="42" t="s">
        <v>20</v>
      </c>
      <c r="I140" s="7"/>
      <c r="J140" s="7"/>
      <c r="K140" s="7"/>
      <c r="L140" s="7"/>
      <c r="M140" s="7"/>
      <c r="N140" s="7"/>
      <c r="O140" s="7"/>
    </row>
    <row r="141" spans="1:15" ht="15.75" customHeight="1" x14ac:dyDescent="0.2">
      <c r="A141" s="7"/>
      <c r="B141" s="7"/>
      <c r="C141" s="7"/>
      <c r="D141" s="7"/>
      <c r="E141" s="7"/>
      <c r="F141" s="7"/>
      <c r="G141" s="7"/>
      <c r="H141" s="42" t="s">
        <v>21</v>
      </c>
      <c r="I141" s="7"/>
      <c r="J141" s="7"/>
      <c r="K141" s="7"/>
      <c r="L141" s="7"/>
      <c r="M141" s="7"/>
      <c r="N141" s="7"/>
      <c r="O141" s="7"/>
    </row>
    <row r="142" spans="1:15" ht="15.75" customHeight="1" x14ac:dyDescent="0.2">
      <c r="A142" s="7"/>
      <c r="B142" s="7"/>
      <c r="C142" s="7"/>
      <c r="D142" s="7"/>
      <c r="E142" s="7"/>
      <c r="F142" s="7"/>
      <c r="G142" s="7"/>
      <c r="H142" s="42" t="s">
        <v>22</v>
      </c>
      <c r="I142" s="7"/>
      <c r="J142" s="7"/>
      <c r="K142" s="7"/>
      <c r="L142" s="7"/>
      <c r="M142" s="7"/>
      <c r="N142" s="7"/>
      <c r="O142" s="7"/>
    </row>
    <row r="143" spans="1:15" ht="15.75" customHeight="1" x14ac:dyDescent="0.2">
      <c r="A143" s="7"/>
      <c r="B143" s="7"/>
      <c r="C143" s="7"/>
      <c r="D143" s="7"/>
      <c r="E143" s="7"/>
      <c r="F143" s="7"/>
      <c r="G143" s="7"/>
      <c r="H143" s="42" t="s">
        <v>23</v>
      </c>
      <c r="I143" s="7"/>
      <c r="J143" s="7"/>
      <c r="K143" s="7"/>
      <c r="L143" s="7"/>
      <c r="M143" s="7"/>
      <c r="N143" s="7"/>
      <c r="O143" s="7"/>
    </row>
    <row r="144" spans="1:15" ht="15.75" customHeight="1" x14ac:dyDescent="0.15">
      <c r="A144" s="7"/>
      <c r="B144" s="7"/>
      <c r="C144" s="7"/>
      <c r="D144" s="7"/>
      <c r="E144" s="7"/>
      <c r="F144" s="7"/>
      <c r="G144" s="7"/>
      <c r="H144" s="46"/>
      <c r="I144" s="7"/>
      <c r="J144" s="7"/>
      <c r="K144" s="7"/>
      <c r="L144" s="7"/>
      <c r="M144" s="7"/>
      <c r="N144" s="7"/>
      <c r="O144" s="7"/>
    </row>
    <row r="145" spans="1:15" ht="15.7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5" ht="15.75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5" ht="15.75" customHeigh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5" ht="15.75" customHeigh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5" ht="15.75" customHeigh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5" ht="15.75" customHeigh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5" ht="15.75" customHeigh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5" ht="15.75" customHeigh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5" ht="15.75" customHeigh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5" ht="15.75" customHeigh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5" ht="15.75" customHeigh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5" ht="15.75" customHeigh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5" ht="15.75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5" ht="15.75" customHeigh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5" ht="15.75" customHeigh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.75" customHeigh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.75" customHeigh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.75" customHeight="1" x14ac:dyDescent="0.15"/>
    <row r="164" spans="1:14" ht="15.75" customHeight="1" x14ac:dyDescent="0.15"/>
    <row r="165" spans="1:14" ht="15.75" customHeight="1" x14ac:dyDescent="0.15"/>
    <row r="166" spans="1:14" ht="15.75" customHeight="1" x14ac:dyDescent="0.15"/>
    <row r="167" spans="1:14" ht="15.75" customHeight="1" x14ac:dyDescent="0.15"/>
    <row r="168" spans="1:14" ht="15.75" customHeight="1" x14ac:dyDescent="0.15"/>
    <row r="169" spans="1:14" ht="15.75" customHeight="1" x14ac:dyDescent="0.15"/>
    <row r="170" spans="1:14" ht="15.75" customHeight="1" x14ac:dyDescent="0.15"/>
    <row r="171" spans="1:14" ht="15.75" customHeight="1" x14ac:dyDescent="0.15"/>
    <row r="172" spans="1:14" ht="15.75" customHeight="1" x14ac:dyDescent="0.15"/>
    <row r="173" spans="1:14" ht="15.75" customHeight="1" x14ac:dyDescent="0.15"/>
    <row r="174" spans="1:14" ht="15.75" customHeight="1" x14ac:dyDescent="0.15"/>
    <row r="175" spans="1:14" ht="15.75" customHeight="1" x14ac:dyDescent="0.15"/>
    <row r="176" spans="1:14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</sheetData>
  <sortState ref="A59:K60">
    <sortCondition ref="D59:D60"/>
  </sortState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HP-Spectre-Black #2</dc:creator>
  <cp:lastModifiedBy>Steven Camp</cp:lastModifiedBy>
  <cp:lastPrinted>2019-11-09T21:58:26Z</cp:lastPrinted>
  <dcterms:created xsi:type="dcterms:W3CDTF">2018-03-28T21:59:53Z</dcterms:created>
  <dcterms:modified xsi:type="dcterms:W3CDTF">2021-10-03T21:29:34Z</dcterms:modified>
</cp:coreProperties>
</file>