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Camp/Desktop/"/>
    </mc:Choice>
  </mc:AlternateContent>
  <xr:revisionPtr revIDLastSave="0" documentId="8_{9AF69B01-F733-094A-8C84-873959889CCD}" xr6:coauthVersionLast="36" xr6:coauthVersionMax="36" xr10:uidLastSave="{00000000-0000-0000-0000-000000000000}"/>
  <bookViews>
    <workbookView xWindow="0" yWindow="460" windowWidth="27380" windowHeight="16420" xr2:uid="{06723038-2C4A-435B-A0A3-EA57C3F808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6" i="1" l="1"/>
  <c r="F166" i="1"/>
  <c r="I166" i="1" s="1"/>
  <c r="Q166" i="1"/>
  <c r="Q165" i="1"/>
  <c r="F165" i="1"/>
  <c r="L165" i="1" s="1"/>
  <c r="F164" i="1"/>
  <c r="I164" i="1" s="1"/>
  <c r="Q164" i="1"/>
  <c r="Q163" i="1"/>
  <c r="Q162" i="1"/>
  <c r="F162" i="1"/>
  <c r="M162" i="1" s="1"/>
  <c r="Q161" i="1"/>
  <c r="F163" i="1"/>
  <c r="M163" i="1" s="1"/>
  <c r="F161" i="1"/>
  <c r="I161" i="1" s="1"/>
  <c r="Q160" i="1"/>
  <c r="F160" i="1"/>
  <c r="M160" i="1" s="1"/>
  <c r="Q159" i="1"/>
  <c r="F159" i="1"/>
  <c r="I159" i="1" s="1"/>
  <c r="Q158" i="1"/>
  <c r="Q157" i="1"/>
  <c r="F158" i="1"/>
  <c r="I158" i="1" s="1"/>
  <c r="F157" i="1"/>
  <c r="I157" i="1" s="1"/>
  <c r="F156" i="1"/>
  <c r="L156" i="1" s="1"/>
  <c r="Q156" i="1"/>
  <c r="Q155" i="1"/>
  <c r="Q154" i="1"/>
  <c r="F155" i="1"/>
  <c r="M155" i="1" s="1"/>
  <c r="F154" i="1"/>
  <c r="I154" i="1" s="1"/>
  <c r="Q153" i="1"/>
  <c r="F153" i="1"/>
  <c r="I153" i="1" s="1"/>
  <c r="M166" i="1" l="1"/>
  <c r="L166" i="1"/>
  <c r="N166" i="1" s="1"/>
  <c r="P166" i="1" s="1"/>
  <c r="M165" i="1"/>
  <c r="I165" i="1"/>
  <c r="N165" i="1" s="1"/>
  <c r="P165" i="1" s="1"/>
  <c r="M164" i="1"/>
  <c r="L164" i="1"/>
  <c r="I163" i="1"/>
  <c r="I162" i="1"/>
  <c r="L163" i="1"/>
  <c r="L162" i="1"/>
  <c r="L161" i="1"/>
  <c r="M161" i="1"/>
  <c r="L159" i="1"/>
  <c r="M159" i="1"/>
  <c r="I160" i="1"/>
  <c r="L160" i="1"/>
  <c r="L154" i="1"/>
  <c r="L158" i="1"/>
  <c r="M157" i="1"/>
  <c r="L155" i="1"/>
  <c r="L157" i="1"/>
  <c r="M158" i="1"/>
  <c r="I156" i="1"/>
  <c r="M156" i="1"/>
  <c r="I155" i="1"/>
  <c r="M154" i="1"/>
  <c r="M153" i="1"/>
  <c r="L153" i="1"/>
  <c r="Q152" i="1"/>
  <c r="Q151" i="1"/>
  <c r="Q150" i="1"/>
  <c r="F152" i="1"/>
  <c r="I152" i="1" s="1"/>
  <c r="F150" i="1"/>
  <c r="M150" i="1" s="1"/>
  <c r="F151" i="1"/>
  <c r="M151" i="1" s="1"/>
  <c r="F148" i="1"/>
  <c r="I148" i="1" s="1"/>
  <c r="F149" i="1"/>
  <c r="M149" i="1" s="1"/>
  <c r="F147" i="1"/>
  <c r="L147" i="1" s="1"/>
  <c r="Q149" i="1"/>
  <c r="Q148" i="1"/>
  <c r="Q147" i="1"/>
  <c r="Q146" i="1"/>
  <c r="F146" i="1"/>
  <c r="I146" i="1" s="1"/>
  <c r="F145" i="1"/>
  <c r="L145" i="1" s="1"/>
  <c r="Q145" i="1"/>
  <c r="F142" i="1"/>
  <c r="I142" i="1" s="1"/>
  <c r="Q142" i="1"/>
  <c r="Q144" i="1"/>
  <c r="Q143" i="1"/>
  <c r="F144" i="1"/>
  <c r="L144" i="1" s="1"/>
  <c r="F143" i="1"/>
  <c r="M143" i="1" s="1"/>
  <c r="Q141" i="1"/>
  <c r="Q140" i="1"/>
  <c r="Q139" i="1"/>
  <c r="Q138" i="1"/>
  <c r="Q137" i="1"/>
  <c r="Q136" i="1"/>
  <c r="F141" i="1"/>
  <c r="L141" i="1" s="1"/>
  <c r="F140" i="1"/>
  <c r="L140" i="1" s="1"/>
  <c r="F139" i="1"/>
  <c r="L139" i="1" s="1"/>
  <c r="F138" i="1"/>
  <c r="I138" i="1" s="1"/>
  <c r="F137" i="1"/>
  <c r="M137" i="1" s="1"/>
  <c r="F136" i="1"/>
  <c r="I136" i="1" s="1"/>
  <c r="F135" i="1"/>
  <c r="L135" i="1" s="1"/>
  <c r="Q135" i="1"/>
  <c r="Q134" i="1"/>
  <c r="F134" i="1"/>
  <c r="L134" i="1" s="1"/>
  <c r="Q128" i="1"/>
  <c r="F128" i="1"/>
  <c r="I128" i="1" s="1"/>
  <c r="Q78" i="1"/>
  <c r="Q77" i="1"/>
  <c r="F77" i="1"/>
  <c r="L77" i="1" s="1"/>
  <c r="Q64" i="1"/>
  <c r="F65" i="1"/>
  <c r="F64" i="1"/>
  <c r="I64" i="1" s="1"/>
  <c r="Q34" i="1"/>
  <c r="F34" i="1"/>
  <c r="M34" i="1" s="1"/>
  <c r="Q20" i="1"/>
  <c r="F20" i="1"/>
  <c r="L20" i="1" s="1"/>
  <c r="Q12" i="1"/>
  <c r="F12" i="1"/>
  <c r="L12" i="1" s="1"/>
  <c r="F133" i="1"/>
  <c r="I133" i="1" s="1"/>
  <c r="F122" i="1"/>
  <c r="I122" i="1" s="1"/>
  <c r="F98" i="1"/>
  <c r="M98" i="1" s="1"/>
  <c r="Q63" i="1"/>
  <c r="F63" i="1"/>
  <c r="L63" i="1" s="1"/>
  <c r="Q62" i="1"/>
  <c r="F62" i="1"/>
  <c r="M62" i="1" s="1"/>
  <c r="F51" i="1"/>
  <c r="I51" i="1" s="1"/>
  <c r="Q17" i="1"/>
  <c r="Q16" i="1"/>
  <c r="Q13" i="1"/>
  <c r="F17" i="1"/>
  <c r="I17" i="1" s="1"/>
  <c r="F16" i="1"/>
  <c r="L16" i="1" s="1"/>
  <c r="F13" i="1"/>
  <c r="I13" i="1" s="1"/>
  <c r="Q133" i="1"/>
  <c r="Q122" i="1"/>
  <c r="Q98" i="1"/>
  <c r="Q51" i="1"/>
  <c r="Q112" i="1"/>
  <c r="Q104" i="1"/>
  <c r="Q55" i="1"/>
  <c r="Q54" i="1"/>
  <c r="F112" i="1"/>
  <c r="M112" i="1" s="1"/>
  <c r="F104" i="1"/>
  <c r="I104" i="1" s="1"/>
  <c r="F55" i="1"/>
  <c r="M55" i="1" s="1"/>
  <c r="F54" i="1"/>
  <c r="M54" i="1" s="1"/>
  <c r="Q59" i="1"/>
  <c r="F59" i="1"/>
  <c r="M59" i="1" s="1"/>
  <c r="Q129" i="1"/>
  <c r="Q121" i="1"/>
  <c r="Q74" i="1"/>
  <c r="Q44" i="1"/>
  <c r="F129" i="1"/>
  <c r="L129" i="1" s="1"/>
  <c r="F121" i="1"/>
  <c r="L121" i="1" s="1"/>
  <c r="F74" i="1"/>
  <c r="L74" i="1" s="1"/>
  <c r="F44" i="1"/>
  <c r="L44" i="1" s="1"/>
  <c r="N162" i="1" l="1"/>
  <c r="P162" i="1" s="1"/>
  <c r="N163" i="1"/>
  <c r="P163" i="1" s="1"/>
  <c r="N160" i="1"/>
  <c r="P160" i="1" s="1"/>
  <c r="N164" i="1"/>
  <c r="P164" i="1" s="1"/>
  <c r="N161" i="1"/>
  <c r="P161" i="1" s="1"/>
  <c r="N159" i="1"/>
  <c r="P159" i="1" s="1"/>
  <c r="N158" i="1"/>
  <c r="P158" i="1" s="1"/>
  <c r="N154" i="1"/>
  <c r="P154" i="1" s="1"/>
  <c r="N155" i="1"/>
  <c r="P155" i="1" s="1"/>
  <c r="N157" i="1"/>
  <c r="P157" i="1" s="1"/>
  <c r="N156" i="1"/>
  <c r="P156" i="1" s="1"/>
  <c r="L151" i="1"/>
  <c r="N153" i="1"/>
  <c r="P153" i="1" s="1"/>
  <c r="L150" i="1"/>
  <c r="L152" i="1"/>
  <c r="M152" i="1"/>
  <c r="I150" i="1"/>
  <c r="M147" i="1"/>
  <c r="I151" i="1"/>
  <c r="I147" i="1"/>
  <c r="I149" i="1"/>
  <c r="M148" i="1"/>
  <c r="L148" i="1"/>
  <c r="L149" i="1"/>
  <c r="I145" i="1"/>
  <c r="M146" i="1"/>
  <c r="L146" i="1"/>
  <c r="L142" i="1"/>
  <c r="I144" i="1"/>
  <c r="M144" i="1"/>
  <c r="M145" i="1"/>
  <c r="M142" i="1"/>
  <c r="L143" i="1"/>
  <c r="I143" i="1"/>
  <c r="M139" i="1"/>
  <c r="L136" i="1"/>
  <c r="M136" i="1"/>
  <c r="I137" i="1"/>
  <c r="M140" i="1"/>
  <c r="L137" i="1"/>
  <c r="M141" i="1"/>
  <c r="I139" i="1"/>
  <c r="M138" i="1"/>
  <c r="L138" i="1"/>
  <c r="I141" i="1"/>
  <c r="I140" i="1"/>
  <c r="M135" i="1"/>
  <c r="I135" i="1"/>
  <c r="L64" i="1"/>
  <c r="M77" i="1"/>
  <c r="I77" i="1"/>
  <c r="M128" i="1"/>
  <c r="M134" i="1"/>
  <c r="I134" i="1"/>
  <c r="L128" i="1"/>
  <c r="M64" i="1"/>
  <c r="L34" i="1"/>
  <c r="I34" i="1"/>
  <c r="M20" i="1"/>
  <c r="I20" i="1"/>
  <c r="I62" i="1"/>
  <c r="M12" i="1"/>
  <c r="I12" i="1"/>
  <c r="M63" i="1"/>
  <c r="L51" i="1"/>
  <c r="L62" i="1"/>
  <c r="L122" i="1"/>
  <c r="L98" i="1"/>
  <c r="L133" i="1"/>
  <c r="I63" i="1"/>
  <c r="I16" i="1"/>
  <c r="M13" i="1"/>
  <c r="M133" i="1"/>
  <c r="M122" i="1"/>
  <c r="I98" i="1"/>
  <c r="M51" i="1"/>
  <c r="M16" i="1"/>
  <c r="L17" i="1"/>
  <c r="M17" i="1"/>
  <c r="L13" i="1"/>
  <c r="N13" i="1" s="1"/>
  <c r="P13" i="1" s="1"/>
  <c r="L104" i="1"/>
  <c r="I55" i="1"/>
  <c r="L55" i="1"/>
  <c r="M129" i="1"/>
  <c r="M104" i="1"/>
  <c r="I112" i="1"/>
  <c r="L112" i="1"/>
  <c r="M121" i="1"/>
  <c r="I54" i="1"/>
  <c r="L54" i="1"/>
  <c r="I44" i="1"/>
  <c r="I74" i="1"/>
  <c r="M74" i="1"/>
  <c r="M44" i="1"/>
  <c r="I59" i="1"/>
  <c r="L59" i="1"/>
  <c r="I121" i="1"/>
  <c r="I129" i="1"/>
  <c r="N151" i="1" l="1"/>
  <c r="P151" i="1" s="1"/>
  <c r="N147" i="1"/>
  <c r="P147" i="1" s="1"/>
  <c r="N150" i="1"/>
  <c r="P150" i="1" s="1"/>
  <c r="N148" i="1"/>
  <c r="P148" i="1" s="1"/>
  <c r="N152" i="1"/>
  <c r="P152" i="1" s="1"/>
  <c r="N149" i="1"/>
  <c r="P149" i="1" s="1"/>
  <c r="N145" i="1"/>
  <c r="P145" i="1" s="1"/>
  <c r="N141" i="1"/>
  <c r="P141" i="1" s="1"/>
  <c r="N144" i="1"/>
  <c r="P144" i="1" s="1"/>
  <c r="N146" i="1"/>
  <c r="P146" i="1" s="1"/>
  <c r="N143" i="1"/>
  <c r="P143" i="1" s="1"/>
  <c r="N77" i="1"/>
  <c r="P77" i="1" s="1"/>
  <c r="N142" i="1"/>
  <c r="P142" i="1" s="1"/>
  <c r="N136" i="1"/>
  <c r="P136" i="1" s="1"/>
  <c r="N138" i="1"/>
  <c r="P138" i="1" s="1"/>
  <c r="N137" i="1"/>
  <c r="P137" i="1" s="1"/>
  <c r="N140" i="1"/>
  <c r="P140" i="1" s="1"/>
  <c r="N139" i="1"/>
  <c r="P139" i="1" s="1"/>
  <c r="N135" i="1"/>
  <c r="P135" i="1" s="1"/>
  <c r="N64" i="1"/>
  <c r="P64" i="1" s="1"/>
  <c r="N134" i="1"/>
  <c r="P134" i="1" s="1"/>
  <c r="N128" i="1"/>
  <c r="P128" i="1" s="1"/>
  <c r="N20" i="1"/>
  <c r="P20" i="1" s="1"/>
  <c r="N34" i="1"/>
  <c r="P34" i="1" s="1"/>
  <c r="N122" i="1"/>
  <c r="P122" i="1" s="1"/>
  <c r="N63" i="1"/>
  <c r="P63" i="1" s="1"/>
  <c r="N62" i="1"/>
  <c r="P62" i="1" s="1"/>
  <c r="N12" i="1"/>
  <c r="P12" i="1" s="1"/>
  <c r="N51" i="1"/>
  <c r="P51" i="1" s="1"/>
  <c r="N16" i="1"/>
  <c r="P16" i="1" s="1"/>
  <c r="N133" i="1"/>
  <c r="N98" i="1"/>
  <c r="P98" i="1" s="1"/>
  <c r="N17" i="1"/>
  <c r="P17" i="1" s="1"/>
  <c r="N121" i="1"/>
  <c r="P121" i="1" s="1"/>
  <c r="N55" i="1"/>
  <c r="P55" i="1" s="1"/>
  <c r="N129" i="1"/>
  <c r="P129" i="1" s="1"/>
  <c r="N104" i="1"/>
  <c r="P104" i="1" s="1"/>
  <c r="N74" i="1"/>
  <c r="P74" i="1" s="1"/>
  <c r="N112" i="1"/>
  <c r="P112" i="1" s="1"/>
  <c r="N44" i="1"/>
  <c r="P44" i="1" s="1"/>
  <c r="N59" i="1"/>
  <c r="P59" i="1" s="1"/>
  <c r="N54" i="1"/>
  <c r="P54" i="1" s="1"/>
  <c r="P133" i="1" l="1"/>
  <c r="Q132" i="1"/>
  <c r="Q131" i="1"/>
  <c r="Q130" i="1"/>
  <c r="Q127" i="1"/>
  <c r="Q126" i="1"/>
  <c r="Q125" i="1"/>
  <c r="Q124" i="1"/>
  <c r="Q123" i="1"/>
  <c r="Q120" i="1"/>
  <c r="Q119" i="1"/>
  <c r="Q118" i="1"/>
  <c r="Q117" i="1"/>
  <c r="Q116" i="1"/>
  <c r="Q115" i="1"/>
  <c r="Q114" i="1"/>
  <c r="Q113" i="1"/>
  <c r="F99" i="1"/>
  <c r="L99" i="1" s="1"/>
  <c r="F86" i="1"/>
  <c r="L86" i="1" s="1"/>
  <c r="F38" i="1"/>
  <c r="L38" i="1" s="1"/>
  <c r="F29" i="1"/>
  <c r="L29" i="1" s="1"/>
  <c r="F23" i="1"/>
  <c r="L23" i="1" s="1"/>
  <c r="F11" i="1"/>
  <c r="I11" i="1" s="1"/>
  <c r="F132" i="1"/>
  <c r="I132" i="1" s="1"/>
  <c r="F127" i="1"/>
  <c r="I127" i="1" s="1"/>
  <c r="F111" i="1"/>
  <c r="L111" i="1" s="1"/>
  <c r="F109" i="1"/>
  <c r="I109" i="1" s="1"/>
  <c r="F103" i="1"/>
  <c r="L103" i="1" s="1"/>
  <c r="F27" i="1"/>
  <c r="L27" i="1" s="1"/>
  <c r="F126" i="1"/>
  <c r="L126" i="1" s="1"/>
  <c r="F108" i="1"/>
  <c r="I108" i="1" s="1"/>
  <c r="F102" i="1"/>
  <c r="L102" i="1" s="1"/>
  <c r="F43" i="1"/>
  <c r="I43" i="1" s="1"/>
  <c r="Q111" i="1"/>
  <c r="Q109" i="1"/>
  <c r="Q107" i="1"/>
  <c r="Q106" i="1"/>
  <c r="Q103" i="1"/>
  <c r="Q101" i="1"/>
  <c r="Q100" i="1"/>
  <c r="Q95" i="1"/>
  <c r="Q93" i="1"/>
  <c r="Q91" i="1"/>
  <c r="Q89" i="1"/>
  <c r="Q88" i="1"/>
  <c r="Q86" i="1"/>
  <c r="Q84" i="1"/>
  <c r="Q76" i="1"/>
  <c r="Q73" i="1"/>
  <c r="Q71" i="1"/>
  <c r="Q69" i="1"/>
  <c r="Q67" i="1"/>
  <c r="Q66" i="1"/>
  <c r="Q58" i="1"/>
  <c r="Q56" i="1"/>
  <c r="Q52" i="1"/>
  <c r="Q49" i="1"/>
  <c r="Q46" i="1"/>
  <c r="Q43" i="1"/>
  <c r="Q40" i="1"/>
  <c r="Q39" i="1"/>
  <c r="Q37" i="1"/>
  <c r="Q35" i="1"/>
  <c r="Q32" i="1"/>
  <c r="Q31" i="1"/>
  <c r="Q29" i="1"/>
  <c r="Q27" i="1"/>
  <c r="Q23" i="1"/>
  <c r="Q21" i="1"/>
  <c r="Q18" i="1"/>
  <c r="Q14" i="1"/>
  <c r="F131" i="1"/>
  <c r="F125" i="1"/>
  <c r="I125" i="1" s="1"/>
  <c r="F123" i="1"/>
  <c r="F120" i="1"/>
  <c r="M120" i="1" s="1"/>
  <c r="F118" i="1"/>
  <c r="M118" i="1" s="1"/>
  <c r="F116" i="1"/>
  <c r="F115" i="1"/>
  <c r="L115" i="1" s="1"/>
  <c r="F107" i="1"/>
  <c r="I107" i="1" s="1"/>
  <c r="F101" i="1"/>
  <c r="L101" i="1" s="1"/>
  <c r="F97" i="1"/>
  <c r="I97" i="1" s="1"/>
  <c r="F95" i="1"/>
  <c r="F93" i="1"/>
  <c r="F91" i="1"/>
  <c r="F84" i="1"/>
  <c r="F83" i="1"/>
  <c r="I83" i="1" s="1"/>
  <c r="F81" i="1"/>
  <c r="L81" i="1" s="1"/>
  <c r="F79" i="1"/>
  <c r="I79" i="1" s="1"/>
  <c r="F76" i="1"/>
  <c r="F73" i="1"/>
  <c r="I73" i="1" s="1"/>
  <c r="F72" i="1"/>
  <c r="I72" i="1" s="1"/>
  <c r="F68" i="1"/>
  <c r="F66" i="1"/>
  <c r="L66" i="1" s="1"/>
  <c r="F61" i="1"/>
  <c r="F58" i="1"/>
  <c r="L58" i="1" s="1"/>
  <c r="F53" i="1"/>
  <c r="I53" i="1" s="1"/>
  <c r="F50" i="1"/>
  <c r="F47" i="1"/>
  <c r="I47" i="1" s="1"/>
  <c r="F46" i="1"/>
  <c r="F42" i="1"/>
  <c r="F40" i="1"/>
  <c r="F37" i="1"/>
  <c r="I37" i="1" s="1"/>
  <c r="F36" i="1"/>
  <c r="L36" i="1" s="1"/>
  <c r="F33" i="1"/>
  <c r="I33" i="1" s="1"/>
  <c r="F31" i="1"/>
  <c r="F25" i="1"/>
  <c r="I25" i="1" s="1"/>
  <c r="F22" i="1"/>
  <c r="F19" i="1"/>
  <c r="F15" i="1"/>
  <c r="L15" i="1" s="1"/>
  <c r="M111" i="1" l="1"/>
  <c r="M37" i="1"/>
  <c r="M84" i="1"/>
  <c r="M29" i="1"/>
  <c r="I23" i="1"/>
  <c r="I38" i="1"/>
  <c r="M127" i="1"/>
  <c r="M58" i="1"/>
  <c r="L127" i="1"/>
  <c r="M66" i="1"/>
  <c r="L108" i="1"/>
  <c r="M86" i="1"/>
  <c r="L33" i="1"/>
  <c r="M43" i="1"/>
  <c r="L43" i="1"/>
  <c r="L53" i="1"/>
  <c r="I103" i="1"/>
  <c r="L11" i="1"/>
  <c r="M125" i="1"/>
  <c r="I115" i="1"/>
  <c r="M101" i="1"/>
  <c r="I99" i="1"/>
  <c r="M116" i="1"/>
  <c r="M103" i="1"/>
  <c r="M131" i="1"/>
  <c r="M115" i="1"/>
  <c r="L25" i="1"/>
  <c r="M73" i="1"/>
  <c r="I111" i="1"/>
  <c r="M126" i="1"/>
  <c r="M27" i="1"/>
  <c r="M107" i="1"/>
  <c r="I126" i="1"/>
  <c r="M123" i="1"/>
  <c r="M132" i="1"/>
  <c r="I86" i="1"/>
  <c r="L109" i="1"/>
  <c r="I102" i="1"/>
  <c r="I27" i="1"/>
  <c r="L132" i="1"/>
  <c r="I29" i="1"/>
  <c r="L73" i="1"/>
  <c r="M91" i="1"/>
  <c r="I118" i="1"/>
  <c r="L118" i="1"/>
  <c r="M40" i="1"/>
  <c r="L79" i="1"/>
  <c r="L120" i="1"/>
  <c r="L97" i="1"/>
  <c r="L47" i="1"/>
  <c r="I22" i="1"/>
  <c r="M31" i="1"/>
  <c r="I15" i="1"/>
  <c r="L22" i="1"/>
  <c r="I42" i="1"/>
  <c r="I66" i="1"/>
  <c r="L72" i="1"/>
  <c r="I91" i="1"/>
  <c r="L42" i="1"/>
  <c r="L91" i="1"/>
  <c r="I93" i="1"/>
  <c r="I116" i="1"/>
  <c r="M46" i="1"/>
  <c r="I19" i="1"/>
  <c r="I40" i="1"/>
  <c r="L46" i="1"/>
  <c r="I68" i="1"/>
  <c r="I84" i="1"/>
  <c r="L93" i="1"/>
  <c r="M93" i="1"/>
  <c r="L116" i="1"/>
  <c r="L125" i="1"/>
  <c r="M23" i="1"/>
  <c r="I46" i="1"/>
  <c r="L19" i="1"/>
  <c r="L40" i="1"/>
  <c r="L68" i="1"/>
  <c r="L84" i="1"/>
  <c r="M109" i="1"/>
  <c r="I31" i="1"/>
  <c r="L37" i="1"/>
  <c r="I50" i="1"/>
  <c r="L61" i="1"/>
  <c r="I76" i="1"/>
  <c r="L83" i="1"/>
  <c r="I95" i="1"/>
  <c r="L107" i="1"/>
  <c r="I123" i="1"/>
  <c r="I61" i="1"/>
  <c r="L31" i="1"/>
  <c r="L50" i="1"/>
  <c r="L76" i="1"/>
  <c r="M76" i="1"/>
  <c r="L95" i="1"/>
  <c r="M95" i="1"/>
  <c r="L123" i="1"/>
  <c r="I36" i="1"/>
  <c r="I58" i="1"/>
  <c r="I81" i="1"/>
  <c r="I101" i="1"/>
  <c r="I131" i="1"/>
  <c r="I120" i="1"/>
  <c r="L131" i="1"/>
  <c r="N115" i="1" l="1"/>
  <c r="P115" i="1" s="1"/>
  <c r="N86" i="1"/>
  <c r="P86" i="1" s="1"/>
  <c r="N118" i="1"/>
  <c r="P118" i="1" s="1"/>
  <c r="N107" i="1"/>
  <c r="P107" i="1" s="1"/>
  <c r="N23" i="1"/>
  <c r="P23" i="1" s="1"/>
  <c r="N29" i="1"/>
  <c r="P29" i="1" s="1"/>
  <c r="N126" i="1"/>
  <c r="P126" i="1" s="1"/>
  <c r="N120" i="1"/>
  <c r="P120" i="1" s="1"/>
  <c r="N127" i="1"/>
  <c r="P127" i="1" s="1"/>
  <c r="N93" i="1"/>
  <c r="P93" i="1" s="1"/>
  <c r="N43" i="1"/>
  <c r="P43" i="1" s="1"/>
  <c r="N27" i="1"/>
  <c r="P27" i="1" s="1"/>
  <c r="N31" i="1"/>
  <c r="P31" i="1" s="1"/>
  <c r="N109" i="1"/>
  <c r="P109" i="1" s="1"/>
  <c r="N125" i="1"/>
  <c r="P125" i="1" s="1"/>
  <c r="N73" i="1"/>
  <c r="P73" i="1" s="1"/>
  <c r="N116" i="1"/>
  <c r="P116" i="1" s="1"/>
  <c r="N46" i="1"/>
  <c r="P46" i="1" s="1"/>
  <c r="N66" i="1"/>
  <c r="P66" i="1" s="1"/>
  <c r="N40" i="1"/>
  <c r="P40" i="1" s="1"/>
  <c r="N131" i="1"/>
  <c r="P131" i="1" s="1"/>
  <c r="N58" i="1"/>
  <c r="P58" i="1" s="1"/>
  <c r="N132" i="1"/>
  <c r="P132" i="1" s="1"/>
  <c r="N84" i="1"/>
  <c r="P84" i="1" s="1"/>
  <c r="N123" i="1"/>
  <c r="P123" i="1" s="1"/>
  <c r="N91" i="1"/>
  <c r="P91" i="1" s="1"/>
  <c r="N37" i="1"/>
  <c r="P37" i="1" s="1"/>
  <c r="N111" i="1"/>
  <c r="P111" i="1" s="1"/>
  <c r="N101" i="1"/>
  <c r="P101" i="1" s="1"/>
  <c r="N103" i="1"/>
  <c r="P103" i="1" s="1"/>
  <c r="N76" i="1"/>
  <c r="P76" i="1" s="1"/>
  <c r="N95" i="1"/>
  <c r="P95" i="1" s="1"/>
  <c r="Q110" i="1" l="1"/>
  <c r="Q108" i="1"/>
  <c r="Q105" i="1"/>
  <c r="Q102" i="1"/>
  <c r="Q99" i="1"/>
  <c r="Q97" i="1"/>
  <c r="Q96" i="1"/>
  <c r="Q94" i="1"/>
  <c r="Q92" i="1"/>
  <c r="Q90" i="1"/>
  <c r="Q87" i="1"/>
  <c r="Q85" i="1"/>
  <c r="Q83" i="1"/>
  <c r="Q82" i="1"/>
  <c r="Q81" i="1"/>
  <c r="Q80" i="1"/>
  <c r="Q79" i="1"/>
  <c r="Q75" i="1"/>
  <c r="Q72" i="1"/>
  <c r="Q70" i="1"/>
  <c r="Q68" i="1"/>
  <c r="Q65" i="1"/>
  <c r="Q61" i="1"/>
  <c r="Q60" i="1"/>
  <c r="Q57" i="1"/>
  <c r="Q53" i="1"/>
  <c r="Q50" i="1"/>
  <c r="Q48" i="1"/>
  <c r="Q47" i="1"/>
  <c r="Q45" i="1"/>
  <c r="Q42" i="1"/>
  <c r="Q41" i="1"/>
  <c r="Q38" i="1"/>
  <c r="Q36" i="1"/>
  <c r="Q33" i="1"/>
  <c r="Q30" i="1"/>
  <c r="Q28" i="1"/>
  <c r="Q26" i="1"/>
  <c r="Q25" i="1"/>
  <c r="Q22" i="1"/>
  <c r="Q19" i="1"/>
  <c r="Q15" i="1"/>
  <c r="Q11" i="1"/>
  <c r="F130" i="1"/>
  <c r="F124" i="1"/>
  <c r="F119" i="1"/>
  <c r="F117" i="1"/>
  <c r="F114" i="1"/>
  <c r="F113" i="1"/>
  <c r="F110" i="1"/>
  <c r="I110" i="1" s="1"/>
  <c r="F106" i="1"/>
  <c r="F105" i="1"/>
  <c r="F100" i="1"/>
  <c r="F96" i="1"/>
  <c r="F94" i="1"/>
  <c r="F92" i="1"/>
  <c r="F90" i="1"/>
  <c r="M83" i="1" s="1"/>
  <c r="F89" i="1"/>
  <c r="F88" i="1"/>
  <c r="F87" i="1"/>
  <c r="L87" i="1" s="1"/>
  <c r="F85" i="1"/>
  <c r="L85" i="1" s="1"/>
  <c r="F82" i="1"/>
  <c r="I82" i="1" s="1"/>
  <c r="F80" i="1"/>
  <c r="L80" i="1" s="1"/>
  <c r="F78" i="1"/>
  <c r="F75" i="1"/>
  <c r="M68" i="1" s="1"/>
  <c r="F71" i="1"/>
  <c r="F70" i="1"/>
  <c r="M61" i="1" s="1"/>
  <c r="F69" i="1"/>
  <c r="F67" i="1"/>
  <c r="L65" i="1"/>
  <c r="F60" i="1"/>
  <c r="I60" i="1" s="1"/>
  <c r="F57" i="1"/>
  <c r="L57" i="1" s="1"/>
  <c r="F56" i="1"/>
  <c r="F52" i="1"/>
  <c r="F49" i="1"/>
  <c r="F48" i="1"/>
  <c r="F45" i="1"/>
  <c r="M38" i="1" s="1"/>
  <c r="F41" i="1"/>
  <c r="M36" i="1" s="1"/>
  <c r="F39" i="1"/>
  <c r="F35" i="1"/>
  <c r="F32" i="1"/>
  <c r="F30" i="1"/>
  <c r="L30" i="1" s="1"/>
  <c r="F28" i="1"/>
  <c r="M25" i="1" s="1"/>
  <c r="Q24" i="1"/>
  <c r="F26" i="1"/>
  <c r="F24" i="1"/>
  <c r="M22" i="1" s="1"/>
  <c r="F21" i="1"/>
  <c r="F18" i="1"/>
  <c r="F14" i="1"/>
  <c r="L78" i="1" l="1"/>
  <c r="M78" i="1"/>
  <c r="M41" i="1"/>
  <c r="M94" i="1"/>
  <c r="M85" i="1"/>
  <c r="M90" i="1"/>
  <c r="M110" i="1"/>
  <c r="M130" i="1"/>
  <c r="M42" i="1"/>
  <c r="M49" i="1"/>
  <c r="L88" i="1"/>
  <c r="M88" i="1"/>
  <c r="L106" i="1"/>
  <c r="M106" i="1"/>
  <c r="I18" i="1"/>
  <c r="M18" i="1"/>
  <c r="M60" i="1"/>
  <c r="M69" i="1"/>
  <c r="M45" i="1"/>
  <c r="M52" i="1"/>
  <c r="M65" i="1"/>
  <c r="M71" i="1"/>
  <c r="L89" i="1"/>
  <c r="M89" i="1"/>
  <c r="M11" i="1"/>
  <c r="M14" i="1"/>
  <c r="L32" i="1"/>
  <c r="M32" i="1"/>
  <c r="L56" i="1"/>
  <c r="M56" i="1"/>
  <c r="L113" i="1"/>
  <c r="M113" i="1"/>
  <c r="I35" i="1"/>
  <c r="M35" i="1"/>
  <c r="M70" i="1"/>
  <c r="L114" i="1"/>
  <c r="M114" i="1"/>
  <c r="M87" i="1"/>
  <c r="M102" i="1"/>
  <c r="M117" i="1"/>
  <c r="M19" i="1"/>
  <c r="M21" i="1"/>
  <c r="M105" i="1"/>
  <c r="M119" i="1"/>
  <c r="L39" i="1"/>
  <c r="M39" i="1"/>
  <c r="M24" i="1"/>
  <c r="M57" i="1"/>
  <c r="M67" i="1"/>
  <c r="I100" i="1"/>
  <c r="M100" i="1"/>
  <c r="M108" i="1"/>
  <c r="M124" i="1"/>
  <c r="I75" i="1"/>
  <c r="L75" i="1"/>
  <c r="M82" i="1"/>
  <c r="L14" i="1"/>
  <c r="M97" i="1"/>
  <c r="M28" i="1"/>
  <c r="L100" i="1"/>
  <c r="I56" i="1"/>
  <c r="M47" i="1"/>
  <c r="M72" i="1"/>
  <c r="M92" i="1"/>
  <c r="I32" i="1"/>
  <c r="L60" i="1"/>
  <c r="I49" i="1"/>
  <c r="I69" i="1"/>
  <c r="N68" i="1"/>
  <c r="M80" i="1"/>
  <c r="I106" i="1"/>
  <c r="L49" i="1"/>
  <c r="M53" i="1"/>
  <c r="L82" i="1"/>
  <c r="M99" i="1"/>
  <c r="L18" i="1"/>
  <c r="I30" i="1"/>
  <c r="L35" i="1"/>
  <c r="I45" i="1"/>
  <c r="I57" i="1"/>
  <c r="M81" i="1"/>
  <c r="I130" i="1"/>
  <c r="M26" i="1"/>
  <c r="M48" i="1"/>
  <c r="L110" i="1"/>
  <c r="L130" i="1"/>
  <c r="I67" i="1"/>
  <c r="M79" i="1"/>
  <c r="M33" i="1"/>
  <c r="I80" i="1"/>
  <c r="I14" i="1"/>
  <c r="M15" i="1"/>
  <c r="I26" i="1"/>
  <c r="I28" i="1"/>
  <c r="M30" i="1"/>
  <c r="I52" i="1"/>
  <c r="M50" i="1"/>
  <c r="N50" i="1" s="1"/>
  <c r="I78" i="1"/>
  <c r="M75" i="1"/>
  <c r="I105" i="1"/>
  <c r="M96" i="1"/>
  <c r="L26" i="1"/>
  <c r="L28" i="1"/>
  <c r="L52" i="1"/>
  <c r="L105" i="1"/>
  <c r="I24" i="1"/>
  <c r="I48" i="1"/>
  <c r="I70" i="1"/>
  <c r="I71" i="1"/>
  <c r="I96" i="1"/>
  <c r="I124" i="1"/>
  <c r="L24" i="1"/>
  <c r="L48" i="1"/>
  <c r="L70" i="1"/>
  <c r="L71" i="1"/>
  <c r="I94" i="1"/>
  <c r="L96" i="1"/>
  <c r="I119" i="1"/>
  <c r="L124" i="1"/>
  <c r="I41" i="1"/>
  <c r="L45" i="1"/>
  <c r="L69" i="1"/>
  <c r="I90" i="1"/>
  <c r="I92" i="1"/>
  <c r="L94" i="1"/>
  <c r="I117" i="1"/>
  <c r="L119" i="1"/>
  <c r="I21" i="1"/>
  <c r="L21" i="1"/>
  <c r="I39" i="1"/>
  <c r="L41" i="1"/>
  <c r="I65" i="1"/>
  <c r="L67" i="1"/>
  <c r="I85" i="1"/>
  <c r="I87" i="1"/>
  <c r="I88" i="1"/>
  <c r="I89" i="1"/>
  <c r="L90" i="1"/>
  <c r="L92" i="1"/>
  <c r="I113" i="1"/>
  <c r="I114" i="1"/>
  <c r="L117" i="1"/>
  <c r="N78" i="1" l="1"/>
  <c r="P78" i="1" s="1"/>
  <c r="N108" i="1"/>
  <c r="N35" i="1"/>
  <c r="P35" i="1" s="1"/>
  <c r="N99" i="1"/>
  <c r="P99" i="1" s="1"/>
  <c r="N18" i="1"/>
  <c r="P18" i="1" s="1"/>
  <c r="N21" i="1"/>
  <c r="P21" i="1" s="1"/>
  <c r="N14" i="1"/>
  <c r="P14" i="1" s="1"/>
  <c r="N39" i="1"/>
  <c r="P39" i="1" s="1"/>
  <c r="N114" i="1"/>
  <c r="P114" i="1" s="1"/>
  <c r="N102" i="1"/>
  <c r="P102" i="1" s="1"/>
  <c r="N49" i="1"/>
  <c r="P49" i="1" s="1"/>
  <c r="N119" i="1"/>
  <c r="P119" i="1" s="1"/>
  <c r="N56" i="1"/>
  <c r="P56" i="1" s="1"/>
  <c r="N106" i="1"/>
  <c r="P106" i="1" s="1"/>
  <c r="N45" i="1"/>
  <c r="P45" i="1" s="1"/>
  <c r="N52" i="1"/>
  <c r="P52" i="1" s="1"/>
  <c r="N88" i="1"/>
  <c r="P88" i="1" s="1"/>
  <c r="N96" i="1"/>
  <c r="P96" i="1" s="1"/>
  <c r="N32" i="1"/>
  <c r="P32" i="1" s="1"/>
  <c r="N71" i="1"/>
  <c r="P71" i="1" s="1"/>
  <c r="N67" i="1"/>
  <c r="P67" i="1" s="1"/>
  <c r="N69" i="1"/>
  <c r="P69" i="1" s="1"/>
  <c r="N100" i="1"/>
  <c r="P100" i="1" s="1"/>
  <c r="N117" i="1"/>
  <c r="P117" i="1" s="1"/>
  <c r="N113" i="1"/>
  <c r="P113" i="1" s="1"/>
  <c r="N130" i="1"/>
  <c r="P130" i="1" s="1"/>
  <c r="N124" i="1"/>
  <c r="P124" i="1" s="1"/>
  <c r="N89" i="1"/>
  <c r="P89" i="1" s="1"/>
  <c r="N82" i="1"/>
  <c r="P82" i="1" s="1"/>
  <c r="N38" i="1"/>
  <c r="P38" i="1" s="1"/>
  <c r="N57" i="1"/>
  <c r="P57" i="1" s="1"/>
  <c r="N11" i="1"/>
  <c r="O11" i="1" s="1"/>
  <c r="O12" i="1" s="1"/>
  <c r="O13" i="1" s="1"/>
  <c r="N97" i="1"/>
  <c r="N53" i="1"/>
  <c r="P68" i="1"/>
  <c r="N19" i="1"/>
  <c r="N28" i="1"/>
  <c r="P108" i="1"/>
  <c r="P50" i="1"/>
  <c r="N47" i="1"/>
  <c r="N80" i="1"/>
  <c r="N72" i="1"/>
  <c r="N26" i="1"/>
  <c r="N15" i="1"/>
  <c r="N48" i="1"/>
  <c r="N33" i="1"/>
  <c r="N60" i="1"/>
  <c r="N92" i="1"/>
  <c r="N75" i="1"/>
  <c r="N42" i="1"/>
  <c r="N81" i="1"/>
  <c r="N36" i="1"/>
  <c r="N79" i="1"/>
  <c r="N25" i="1"/>
  <c r="N30" i="1"/>
  <c r="N87" i="1"/>
  <c r="N24" i="1"/>
  <c r="N110" i="1"/>
  <c r="P110" i="1" s="1"/>
  <c r="N90" i="1"/>
  <c r="N83" i="1"/>
  <c r="N105" i="1"/>
  <c r="N61" i="1"/>
  <c r="N65" i="1"/>
  <c r="N41" i="1"/>
  <c r="N94" i="1"/>
  <c r="N85" i="1"/>
  <c r="N22" i="1"/>
  <c r="N70" i="1"/>
  <c r="O14" i="1" l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G170" i="1"/>
  <c r="P11" i="1"/>
  <c r="P47" i="1"/>
  <c r="P70" i="1"/>
  <c r="P94" i="1"/>
  <c r="P24" i="1"/>
  <c r="P75" i="1"/>
  <c r="P80" i="1"/>
  <c r="H175" i="1"/>
  <c r="P87" i="1"/>
  <c r="P65" i="1"/>
  <c r="P30" i="1"/>
  <c r="P60" i="1"/>
  <c r="P53" i="1"/>
  <c r="P92" i="1"/>
  <c r="P61" i="1"/>
  <c r="P25" i="1"/>
  <c r="P33" i="1"/>
  <c r="G171" i="1"/>
  <c r="P97" i="1"/>
  <c r="P41" i="1"/>
  <c r="P105" i="1"/>
  <c r="P79" i="1"/>
  <c r="P48" i="1"/>
  <c r="P19" i="1"/>
  <c r="P83" i="1"/>
  <c r="P36" i="1"/>
  <c r="P15" i="1"/>
  <c r="H174" i="1"/>
  <c r="P22" i="1"/>
  <c r="P90" i="1"/>
  <c r="P81" i="1"/>
  <c r="P26" i="1"/>
  <c r="P28" i="1"/>
  <c r="P85" i="1"/>
  <c r="P42" i="1"/>
  <c r="P72" i="1"/>
  <c r="O32" i="1" l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H173" i="1"/>
  <c r="H179" i="1"/>
  <c r="H176" i="1"/>
  <c r="H180" i="1"/>
  <c r="G169" i="1"/>
  <c r="O47" i="1" l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H184" i="1"/>
  <c r="H170" i="1"/>
  <c r="H171" i="1"/>
  <c r="H182" i="1"/>
  <c r="H183" i="1" s="1"/>
  <c r="H178" i="1"/>
  <c r="O64" i="1" l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l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l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</calcChain>
</file>

<file path=xl/sharedStrings.xml><?xml version="1.0" encoding="utf-8"?>
<sst xmlns="http://schemas.openxmlformats.org/spreadsheetml/2006/main" count="830" uniqueCount="209">
  <si>
    <t>GDX</t>
  </si>
  <si>
    <t>Mar 8, 19</t>
  </si>
  <si>
    <t>21 Call</t>
  </si>
  <si>
    <t>Apr 5, 19</t>
  </si>
  <si>
    <t>May 3, 19</t>
  </si>
  <si>
    <t>21.5 Call</t>
  </si>
  <si>
    <t>Jun 7, 19</t>
  </si>
  <si>
    <t>20 Call</t>
  </si>
  <si>
    <t>VanEck Vectors Gold Miners</t>
  </si>
  <si>
    <t>60-Min</t>
  </si>
  <si>
    <t>Jun 21, 19</t>
  </si>
  <si>
    <t>19 Call</t>
  </si>
  <si>
    <t>Aug 16, 19</t>
  </si>
  <si>
    <t>25 Call</t>
  </si>
  <si>
    <t>Sep 6, 19</t>
  </si>
  <si>
    <t>27 Call</t>
  </si>
  <si>
    <t>Sep 13, 19</t>
  </si>
  <si>
    <t>Oct 18, 19</t>
  </si>
  <si>
    <t>Nov 8, 19</t>
  </si>
  <si>
    <t>Nov 15, 19</t>
  </si>
  <si>
    <t>26 Call</t>
  </si>
  <si>
    <t>Dec 20, 19</t>
  </si>
  <si>
    <t>Dec 27, 19</t>
  </si>
  <si>
    <t>Jan 17, 20</t>
  </si>
  <si>
    <t>Feb 21, 20</t>
  </si>
  <si>
    <t>28 Call</t>
  </si>
  <si>
    <t>Feb 28, 20</t>
  </si>
  <si>
    <t>Mar 27, 20</t>
  </si>
  <si>
    <t>Apr 9, 20</t>
  </si>
  <si>
    <t>Apr 17, 20</t>
  </si>
  <si>
    <t>24.5 Call</t>
  </si>
  <si>
    <t>May 1, 20</t>
  </si>
  <si>
    <t>Jun 5, 20</t>
  </si>
  <si>
    <t>34 Call</t>
  </si>
  <si>
    <t>Jun 19, 20</t>
  </si>
  <si>
    <t>35 Call</t>
  </si>
  <si>
    <t>Jul 2, 20</t>
  </si>
  <si>
    <t>Jul 10, 20</t>
  </si>
  <si>
    <t>33 Call</t>
  </si>
  <si>
    <t>Aug 7, 20</t>
  </si>
  <si>
    <t>37.5 Call</t>
  </si>
  <si>
    <t>Aug 21, 20</t>
  </si>
  <si>
    <t>40 Call</t>
  </si>
  <si>
    <t>41.5 Call</t>
  </si>
  <si>
    <t>Aug 28, 20</t>
  </si>
  <si>
    <t>42 Call</t>
  </si>
  <si>
    <t>44 Call</t>
  </si>
  <si>
    <t>Sep 11, 20</t>
  </si>
  <si>
    <t>Sep 25, 20</t>
  </si>
  <si>
    <t>Oct 9, 20</t>
  </si>
  <si>
    <t>Nov 6, 20</t>
  </si>
  <si>
    <t>39 Call</t>
  </si>
  <si>
    <t>Nov 20, 20</t>
  </si>
  <si>
    <t>Nov 27, 20</t>
  </si>
  <si>
    <t>36 Call</t>
  </si>
  <si>
    <t>Dec 11, 20</t>
  </si>
  <si>
    <t>38 Call</t>
  </si>
  <si>
    <t>Jan 8, 21</t>
  </si>
  <si>
    <t>35.5 Call</t>
  </si>
  <si>
    <t>Jan 22, 21</t>
  </si>
  <si>
    <t>Feb 26, 21</t>
  </si>
  <si>
    <t>Mar 5, 21</t>
  </si>
  <si>
    <t>Apr 2, 21</t>
  </si>
  <si>
    <t>32 Call</t>
  </si>
  <si>
    <t>Apr 23, 21</t>
  </si>
  <si>
    <t>Total Trades</t>
  </si>
  <si>
    <t>Winning Trades</t>
  </si>
  <si>
    <t>Losing Trades</t>
  </si>
  <si>
    <t>Total Profit</t>
  </si>
  <si>
    <t>Profit to Loss Ratio</t>
  </si>
  <si>
    <t>Average Profit</t>
  </si>
  <si>
    <t>Average Winning Trade</t>
  </si>
  <si>
    <t>Average Losing Trade</t>
  </si>
  <si>
    <t>Total % Gained</t>
  </si>
  <si>
    <t>Annualized % Gained</t>
  </si>
  <si>
    <t>Avg. % Gained or Lost per Trade</t>
  </si>
  <si>
    <t>GDXJ</t>
  </si>
  <si>
    <t>VanEck Junior Gold Miners</t>
  </si>
  <si>
    <t>Mar 15, 19</t>
  </si>
  <si>
    <t>Apr 18, 19</t>
  </si>
  <si>
    <t>31 Call</t>
  </si>
  <si>
    <t>29 Call</t>
  </si>
  <si>
    <t>Sep 20, 19</t>
  </si>
  <si>
    <t>41 Call</t>
  </si>
  <si>
    <t>37 Call</t>
  </si>
  <si>
    <t>38 Put</t>
  </si>
  <si>
    <t>Mar 20, 20</t>
  </si>
  <si>
    <t>May 15, 20</t>
  </si>
  <si>
    <t>38.5 Call</t>
  </si>
  <si>
    <t>May 29, 20</t>
  </si>
  <si>
    <t>45 Call</t>
  </si>
  <si>
    <t>48 Call</t>
  </si>
  <si>
    <t>47 Call</t>
  </si>
  <si>
    <t>Jul 17, 20</t>
  </si>
  <si>
    <t>Sep 18, 20</t>
  </si>
  <si>
    <t>67 Call</t>
  </si>
  <si>
    <t>65 Call</t>
  </si>
  <si>
    <t>58.5 Call</t>
  </si>
  <si>
    <t>59 Call</t>
  </si>
  <si>
    <t>Oct 16, 20</t>
  </si>
  <si>
    <t>60 Call</t>
  </si>
  <si>
    <t>Dec 4, 20</t>
  </si>
  <si>
    <t>Jan 15, 21</t>
  </si>
  <si>
    <t>55 Call</t>
  </si>
  <si>
    <t>Feb 19, 21</t>
  </si>
  <si>
    <t>53 Call</t>
  </si>
  <si>
    <t>51.5 Call</t>
  </si>
  <si>
    <t>Mar 26, 21</t>
  </si>
  <si>
    <t>50.5 Call</t>
  </si>
  <si>
    <t>Apr 16, 21</t>
  </si>
  <si>
    <t>50 Call</t>
  </si>
  <si>
    <t>Daily</t>
  </si>
  <si>
    <t>Nov 13, 20</t>
  </si>
  <si>
    <t>Dec 18, 20</t>
  </si>
  <si>
    <t>64 Call</t>
  </si>
  <si>
    <t>56 Call</t>
  </si>
  <si>
    <t>May 21, 21</t>
  </si>
  <si>
    <t>XME</t>
  </si>
  <si>
    <t>Metals &amp; Mining ETF</t>
  </si>
  <si>
    <t>Feb 15, 19</t>
  </si>
  <si>
    <t>May 17, 19</t>
  </si>
  <si>
    <t>30 Call</t>
  </si>
  <si>
    <t>Jul 19, 19</t>
  </si>
  <si>
    <t>22 Call</t>
  </si>
  <si>
    <t>24 Call</t>
  </si>
  <si>
    <t>Wendy Kirkland</t>
  </si>
  <si>
    <t>MERIT Gold Service</t>
  </si>
  <si>
    <t>These results are based on an account size of $10,000 and a trade allocation of $1,050</t>
  </si>
  <si>
    <t>Although commission costs may vary, for this report they're estimated at $8 in and $8 out plus $.10 per option.</t>
  </si>
  <si>
    <t>No. of</t>
  </si>
  <si>
    <t>Option</t>
  </si>
  <si>
    <t>Cumulative</t>
  </si>
  <si>
    <t>%</t>
  </si>
  <si>
    <t>Days</t>
  </si>
  <si>
    <t>Expiration</t>
  </si>
  <si>
    <t>Entry</t>
  </si>
  <si>
    <t>Price</t>
  </si>
  <si>
    <t>Total</t>
  </si>
  <si>
    <t>Exit</t>
  </si>
  <si>
    <t>Value</t>
  </si>
  <si>
    <t>Gain or</t>
  </si>
  <si>
    <t>in the</t>
  </si>
  <si>
    <t>Symbol</t>
  </si>
  <si>
    <t>Date</t>
  </si>
  <si>
    <t>Strike</t>
  </si>
  <si>
    <t>Contracts</t>
  </si>
  <si>
    <t>At Entry</t>
  </si>
  <si>
    <t>Cost</t>
  </si>
  <si>
    <t>At Exit</t>
  </si>
  <si>
    <t>at Exit</t>
  </si>
  <si>
    <t>Commission</t>
  </si>
  <si>
    <t>Loss</t>
  </si>
  <si>
    <t>Trade</t>
  </si>
  <si>
    <t>GLD</t>
  </si>
  <si>
    <t>SPDR Gold Trust</t>
  </si>
  <si>
    <t>30-Min</t>
  </si>
  <si>
    <t>142 Call</t>
  </si>
  <si>
    <t>165 Call</t>
  </si>
  <si>
    <t>173 Call</t>
  </si>
  <si>
    <t>SLV</t>
  </si>
  <si>
    <t>Ishares Silver Trust</t>
  </si>
  <si>
    <t>16 Call</t>
  </si>
  <si>
    <t>15 Call</t>
  </si>
  <si>
    <t>Jan 24, 20</t>
  </si>
  <si>
    <t>139 Call</t>
  </si>
  <si>
    <t>184 Call</t>
  </si>
  <si>
    <t>176 Call</t>
  </si>
  <si>
    <t>Mar 19, 21</t>
  </si>
  <si>
    <t>52 Call</t>
  </si>
  <si>
    <t>28 Put</t>
  </si>
  <si>
    <t>30 Put</t>
  </si>
  <si>
    <t>27 Put</t>
  </si>
  <si>
    <t>25 Put</t>
  </si>
  <si>
    <t>20 Put</t>
  </si>
  <si>
    <t>41 Put</t>
  </si>
  <si>
    <t>170 Call</t>
  </si>
  <si>
    <t>Jul 2, 21</t>
  </si>
  <si>
    <t>55 Put</t>
  </si>
  <si>
    <t>Jul 9, 21</t>
  </si>
  <si>
    <t>53.5 Call</t>
  </si>
  <si>
    <t>Jul 16, 21</t>
  </si>
  <si>
    <t>Aug 20, 21</t>
  </si>
  <si>
    <t>172 Call</t>
  </si>
  <si>
    <t>33.5 Call</t>
  </si>
  <si>
    <t>Sep 17, 21</t>
  </si>
  <si>
    <t>168 Call</t>
  </si>
  <si>
    <t>Sep 24, 21</t>
  </si>
  <si>
    <t>Oct 15, 21</t>
  </si>
  <si>
    <t>166.5 Call</t>
  </si>
  <si>
    <t>Nov 5, 21</t>
  </si>
  <si>
    <t>32 Put</t>
  </si>
  <si>
    <t>Nov 12, 21</t>
  </si>
  <si>
    <t>45 Put</t>
  </si>
  <si>
    <t>Nov 19, 21</t>
  </si>
  <si>
    <t>Nov 26, 21</t>
  </si>
  <si>
    <t>Dec 17, 21</t>
  </si>
  <si>
    <t>32.5 Call</t>
  </si>
  <si>
    <t>167 Call</t>
  </si>
  <si>
    <t>169.5 Call</t>
  </si>
  <si>
    <t>Jan 21, 22</t>
  </si>
  <si>
    <t>168.5 Call</t>
  </si>
  <si>
    <t>Feb 11, 22</t>
  </si>
  <si>
    <t>43 Call</t>
  </si>
  <si>
    <t>Feb 18, 22</t>
  </si>
  <si>
    <t>Feb 25, 22</t>
  </si>
  <si>
    <t>31.5 Call</t>
  </si>
  <si>
    <t>40.5 Call</t>
  </si>
  <si>
    <t>Mar 18, 22</t>
  </si>
  <si>
    <t>182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</si>
</sst>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4" fontId="2" fillId="0" borderId="0" xfId="2" applyFont="1" applyAlignment="1"/>
    <xf numFmtId="44" fontId="3" fillId="0" borderId="0" xfId="2" applyFont="1" applyAlignment="1"/>
    <xf numFmtId="44" fontId="2" fillId="0" borderId="0" xfId="0" applyNumberFormat="1" applyFont="1"/>
    <xf numFmtId="0" fontId="2" fillId="0" borderId="0" xfId="0" quotePrefix="1" applyFont="1" applyAlignment="1">
      <alignment horizontal="center"/>
    </xf>
    <xf numFmtId="9" fontId="1" fillId="0" borderId="0" xfId="3" applyFont="1" applyAlignment="1">
      <alignment horizontal="center"/>
    </xf>
    <xf numFmtId="0" fontId="3" fillId="0" borderId="0" xfId="4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6" fillId="0" borderId="1" xfId="4" applyFont="1" applyBorder="1"/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0" fontId="6" fillId="0" borderId="3" xfId="4" applyFont="1" applyBorder="1"/>
    <xf numFmtId="0" fontId="6" fillId="0" borderId="4" xfId="4" applyFont="1" applyBorder="1"/>
    <xf numFmtId="0" fontId="6" fillId="0" borderId="0" xfId="4" applyFont="1"/>
    <xf numFmtId="0" fontId="6" fillId="0" borderId="0" xfId="4" applyFont="1" applyAlignment="1">
      <alignment horizontal="center"/>
    </xf>
    <xf numFmtId="10" fontId="6" fillId="0" borderId="5" xfId="3" applyNumberFormat="1" applyFont="1" applyBorder="1"/>
    <xf numFmtId="44" fontId="6" fillId="0" borderId="5" xfId="2" applyFont="1" applyBorder="1" applyAlignment="1">
      <alignment horizontal="center"/>
    </xf>
    <xf numFmtId="44" fontId="6" fillId="0" borderId="5" xfId="2" applyFont="1" applyBorder="1"/>
    <xf numFmtId="2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4" fontId="7" fillId="0" borderId="5" xfId="2" applyFont="1" applyBorder="1" applyAlignment="1">
      <alignment horizontal="center"/>
    </xf>
    <xf numFmtId="9" fontId="7" fillId="0" borderId="5" xfId="3" applyFont="1" applyBorder="1" applyAlignment="1">
      <alignment horizontal="center"/>
    </xf>
    <xf numFmtId="2" fontId="8" fillId="0" borderId="6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9" fontId="8" fillId="0" borderId="8" xfId="3" applyFont="1" applyBorder="1" applyAlignment="1">
      <alignment horizontal="center"/>
    </xf>
    <xf numFmtId="14" fontId="0" fillId="0" borderId="0" xfId="0" applyNumberFormat="1" applyAlignment="1">
      <alignment horizontal="center"/>
    </xf>
    <xf numFmtId="44" fontId="2" fillId="0" borderId="0" xfId="2" applyFont="1"/>
    <xf numFmtId="2" fontId="0" fillId="0" borderId="0" xfId="0" applyNumberFormat="1" applyAlignment="1">
      <alignment horizontal="center"/>
    </xf>
    <xf numFmtId="44" fontId="3" fillId="0" borderId="0" xfId="2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Sheet1" xfId="4" xr:uid="{134DEEAA-3813-41A7-91A2-478311214B8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Sheet1!$O$11:$O$165</c:f>
              <c:numCache>
                <c:formatCode>_("$"* #,##0.00_);_("$"* \(#,##0.00\);_("$"* "-"??_);_(@_)</c:formatCode>
                <c:ptCount val="155"/>
                <c:pt idx="0">
                  <c:v>180.80000000000013</c:v>
                </c:pt>
                <c:pt idx="1">
                  <c:v>317.40000000000009</c:v>
                </c:pt>
                <c:pt idx="2">
                  <c:v>1037.6000000000001</c:v>
                </c:pt>
                <c:pt idx="3">
                  <c:v>1468.2000000000003</c:v>
                </c:pt>
                <c:pt idx="4">
                  <c:v>2746.4000000000005</c:v>
                </c:pt>
                <c:pt idx="5">
                  <c:v>3165.6000000000004</c:v>
                </c:pt>
                <c:pt idx="6">
                  <c:v>2778.8</c:v>
                </c:pt>
                <c:pt idx="7">
                  <c:v>2726.4000000000005</c:v>
                </c:pt>
                <c:pt idx="8">
                  <c:v>2655.2000000000003</c:v>
                </c:pt>
                <c:pt idx="9">
                  <c:v>2485.6000000000004</c:v>
                </c:pt>
                <c:pt idx="10">
                  <c:v>2847.6000000000004</c:v>
                </c:pt>
                <c:pt idx="11">
                  <c:v>3119.6000000000008</c:v>
                </c:pt>
                <c:pt idx="12">
                  <c:v>2682.2000000000007</c:v>
                </c:pt>
                <c:pt idx="13">
                  <c:v>2999.8000000000006</c:v>
                </c:pt>
                <c:pt idx="14">
                  <c:v>3401.8000000000006</c:v>
                </c:pt>
                <c:pt idx="15">
                  <c:v>4518</c:v>
                </c:pt>
                <c:pt idx="16">
                  <c:v>5276.4</c:v>
                </c:pt>
                <c:pt idx="17">
                  <c:v>5714.4</c:v>
                </c:pt>
                <c:pt idx="18">
                  <c:v>6132.4</c:v>
                </c:pt>
                <c:pt idx="19">
                  <c:v>6378.7999999999993</c:v>
                </c:pt>
                <c:pt idx="20">
                  <c:v>6753.3999999999987</c:v>
                </c:pt>
                <c:pt idx="21">
                  <c:v>7655.7999999999984</c:v>
                </c:pt>
                <c:pt idx="22">
                  <c:v>7653.7999999999984</c:v>
                </c:pt>
                <c:pt idx="23">
                  <c:v>7521.7999999999984</c:v>
                </c:pt>
                <c:pt idx="24">
                  <c:v>7874.7999999999984</c:v>
                </c:pt>
                <c:pt idx="25">
                  <c:v>8217.5999999999985</c:v>
                </c:pt>
                <c:pt idx="26">
                  <c:v>8348.7999999999993</c:v>
                </c:pt>
                <c:pt idx="27">
                  <c:v>8825.6</c:v>
                </c:pt>
                <c:pt idx="28">
                  <c:v>9248</c:v>
                </c:pt>
                <c:pt idx="29">
                  <c:v>9896.7999999999993</c:v>
                </c:pt>
                <c:pt idx="30">
                  <c:v>10243.4</c:v>
                </c:pt>
                <c:pt idx="31">
                  <c:v>10466.4</c:v>
                </c:pt>
                <c:pt idx="32">
                  <c:v>10152.799999999999</c:v>
                </c:pt>
                <c:pt idx="33">
                  <c:v>9883.5999999999985</c:v>
                </c:pt>
                <c:pt idx="34">
                  <c:v>10125.199999999999</c:v>
                </c:pt>
                <c:pt idx="35">
                  <c:v>10569.8</c:v>
                </c:pt>
                <c:pt idx="36">
                  <c:v>10967.8</c:v>
                </c:pt>
                <c:pt idx="37">
                  <c:v>11229</c:v>
                </c:pt>
                <c:pt idx="38">
                  <c:v>11529.8</c:v>
                </c:pt>
                <c:pt idx="39">
                  <c:v>12106</c:v>
                </c:pt>
                <c:pt idx="40">
                  <c:v>12178.8</c:v>
                </c:pt>
                <c:pt idx="41">
                  <c:v>12686.4</c:v>
                </c:pt>
                <c:pt idx="42">
                  <c:v>13159</c:v>
                </c:pt>
                <c:pt idx="43">
                  <c:v>13821</c:v>
                </c:pt>
                <c:pt idx="44">
                  <c:v>14313.800000000001</c:v>
                </c:pt>
                <c:pt idx="45">
                  <c:v>15248.2</c:v>
                </c:pt>
                <c:pt idx="46">
                  <c:v>15320.400000000001</c:v>
                </c:pt>
                <c:pt idx="47">
                  <c:v>15333.400000000001</c:v>
                </c:pt>
                <c:pt idx="48">
                  <c:v>14935.400000000001</c:v>
                </c:pt>
                <c:pt idx="49">
                  <c:v>14653.800000000001</c:v>
                </c:pt>
                <c:pt idx="50">
                  <c:v>15104.000000000002</c:v>
                </c:pt>
                <c:pt idx="51">
                  <c:v>15226.600000000002</c:v>
                </c:pt>
                <c:pt idx="52">
                  <c:v>15363.200000000003</c:v>
                </c:pt>
                <c:pt idx="53">
                  <c:v>16122.800000000003</c:v>
                </c:pt>
                <c:pt idx="54">
                  <c:v>16753.600000000002</c:v>
                </c:pt>
                <c:pt idx="55">
                  <c:v>17221.600000000002</c:v>
                </c:pt>
                <c:pt idx="56">
                  <c:v>17564.000000000004</c:v>
                </c:pt>
                <c:pt idx="57">
                  <c:v>18610.600000000002</c:v>
                </c:pt>
                <c:pt idx="58">
                  <c:v>18403.600000000002</c:v>
                </c:pt>
                <c:pt idx="59">
                  <c:v>18906.800000000003</c:v>
                </c:pt>
                <c:pt idx="60">
                  <c:v>19244.800000000003</c:v>
                </c:pt>
                <c:pt idx="61">
                  <c:v>19287.800000000003</c:v>
                </c:pt>
                <c:pt idx="62">
                  <c:v>20126.200000000004</c:v>
                </c:pt>
                <c:pt idx="63">
                  <c:v>20839.200000000004</c:v>
                </c:pt>
                <c:pt idx="64">
                  <c:v>21018.400000000005</c:v>
                </c:pt>
                <c:pt idx="65">
                  <c:v>21251.400000000005</c:v>
                </c:pt>
                <c:pt idx="66">
                  <c:v>22001.800000000007</c:v>
                </c:pt>
                <c:pt idx="67">
                  <c:v>22369.000000000007</c:v>
                </c:pt>
                <c:pt idx="68">
                  <c:v>22912.200000000008</c:v>
                </c:pt>
                <c:pt idx="69">
                  <c:v>22685.000000000007</c:v>
                </c:pt>
                <c:pt idx="70">
                  <c:v>22310.600000000006</c:v>
                </c:pt>
                <c:pt idx="71">
                  <c:v>23049.200000000004</c:v>
                </c:pt>
                <c:pt idx="72">
                  <c:v>23696.800000000003</c:v>
                </c:pt>
                <c:pt idx="73">
                  <c:v>24174.800000000003</c:v>
                </c:pt>
                <c:pt idx="74">
                  <c:v>24721.600000000002</c:v>
                </c:pt>
                <c:pt idx="75">
                  <c:v>25005.200000000001</c:v>
                </c:pt>
                <c:pt idx="76">
                  <c:v>25270</c:v>
                </c:pt>
                <c:pt idx="77">
                  <c:v>25025.200000000001</c:v>
                </c:pt>
                <c:pt idx="78">
                  <c:v>25284.400000000001</c:v>
                </c:pt>
                <c:pt idx="79">
                  <c:v>25767.4</c:v>
                </c:pt>
                <c:pt idx="80">
                  <c:v>25966.600000000002</c:v>
                </c:pt>
                <c:pt idx="81">
                  <c:v>26586.2</c:v>
                </c:pt>
                <c:pt idx="82">
                  <c:v>26864.2</c:v>
                </c:pt>
                <c:pt idx="83">
                  <c:v>27159</c:v>
                </c:pt>
                <c:pt idx="84">
                  <c:v>27610.2</c:v>
                </c:pt>
                <c:pt idx="85">
                  <c:v>27443.200000000001</c:v>
                </c:pt>
                <c:pt idx="86">
                  <c:v>27531.200000000001</c:v>
                </c:pt>
                <c:pt idx="87">
                  <c:v>27649.600000000002</c:v>
                </c:pt>
                <c:pt idx="88">
                  <c:v>27962.400000000001</c:v>
                </c:pt>
                <c:pt idx="89">
                  <c:v>28587.200000000001</c:v>
                </c:pt>
                <c:pt idx="90">
                  <c:v>29356</c:v>
                </c:pt>
                <c:pt idx="91">
                  <c:v>29544</c:v>
                </c:pt>
                <c:pt idx="92">
                  <c:v>29847.200000000001</c:v>
                </c:pt>
                <c:pt idx="93">
                  <c:v>29575.600000000002</c:v>
                </c:pt>
                <c:pt idx="94">
                  <c:v>29333.600000000002</c:v>
                </c:pt>
                <c:pt idx="95">
                  <c:v>29552.800000000003</c:v>
                </c:pt>
                <c:pt idx="96">
                  <c:v>29677.200000000004</c:v>
                </c:pt>
                <c:pt idx="97">
                  <c:v>29315.200000000004</c:v>
                </c:pt>
                <c:pt idx="98">
                  <c:v>29568.000000000004</c:v>
                </c:pt>
                <c:pt idx="99">
                  <c:v>29142.800000000003</c:v>
                </c:pt>
                <c:pt idx="100">
                  <c:v>28775.800000000003</c:v>
                </c:pt>
                <c:pt idx="101">
                  <c:v>28619.4</c:v>
                </c:pt>
                <c:pt idx="102">
                  <c:v>29529.800000000003</c:v>
                </c:pt>
                <c:pt idx="103">
                  <c:v>30429.4</c:v>
                </c:pt>
                <c:pt idx="104">
                  <c:v>32113</c:v>
                </c:pt>
                <c:pt idx="105">
                  <c:v>32196</c:v>
                </c:pt>
                <c:pt idx="106">
                  <c:v>32429</c:v>
                </c:pt>
                <c:pt idx="107">
                  <c:v>33087</c:v>
                </c:pt>
                <c:pt idx="108">
                  <c:v>33405.599999999999</c:v>
                </c:pt>
                <c:pt idx="109">
                  <c:v>33213.599999999999</c:v>
                </c:pt>
                <c:pt idx="110">
                  <c:v>33626.6</c:v>
                </c:pt>
                <c:pt idx="111">
                  <c:v>33289.599999999999</c:v>
                </c:pt>
                <c:pt idx="112">
                  <c:v>33547.599999999999</c:v>
                </c:pt>
                <c:pt idx="113">
                  <c:v>33572.199999999997</c:v>
                </c:pt>
                <c:pt idx="114">
                  <c:v>33315</c:v>
                </c:pt>
                <c:pt idx="115">
                  <c:v>33752.6</c:v>
                </c:pt>
                <c:pt idx="116">
                  <c:v>34160.6</c:v>
                </c:pt>
                <c:pt idx="117">
                  <c:v>34863.799999999996</c:v>
                </c:pt>
                <c:pt idx="118">
                  <c:v>34413.999999999993</c:v>
                </c:pt>
                <c:pt idx="119">
                  <c:v>34900.599999999991</c:v>
                </c:pt>
                <c:pt idx="120">
                  <c:v>35762.999999999993</c:v>
                </c:pt>
                <c:pt idx="121">
                  <c:v>35946.19999999999</c:v>
                </c:pt>
                <c:pt idx="122">
                  <c:v>36096.799999999988</c:v>
                </c:pt>
                <c:pt idx="123">
                  <c:v>36444.799999999988</c:v>
                </c:pt>
                <c:pt idx="124">
                  <c:v>37496.799999999988</c:v>
                </c:pt>
                <c:pt idx="125">
                  <c:v>37995.999999999985</c:v>
                </c:pt>
                <c:pt idx="126">
                  <c:v>37267.999999999985</c:v>
                </c:pt>
                <c:pt idx="127">
                  <c:v>36730.999999999985</c:v>
                </c:pt>
                <c:pt idx="128">
                  <c:v>36699.399999999987</c:v>
                </c:pt>
                <c:pt idx="129">
                  <c:v>36828.399999999987</c:v>
                </c:pt>
                <c:pt idx="130">
                  <c:v>37081.399999999987</c:v>
                </c:pt>
                <c:pt idx="131">
                  <c:v>36412.999999999985</c:v>
                </c:pt>
                <c:pt idx="132">
                  <c:v>37051.399999999987</c:v>
                </c:pt>
                <c:pt idx="133">
                  <c:v>37843.399999999987</c:v>
                </c:pt>
                <c:pt idx="134">
                  <c:v>38005.799999999988</c:v>
                </c:pt>
                <c:pt idx="135">
                  <c:v>38194.999999999985</c:v>
                </c:pt>
                <c:pt idx="136">
                  <c:v>37497.999999999985</c:v>
                </c:pt>
                <c:pt idx="137">
                  <c:v>36852.799999999988</c:v>
                </c:pt>
                <c:pt idx="138">
                  <c:v>36099.999999999985</c:v>
                </c:pt>
                <c:pt idx="139">
                  <c:v>35366.599999999984</c:v>
                </c:pt>
                <c:pt idx="140">
                  <c:v>35299.599999999984</c:v>
                </c:pt>
                <c:pt idx="141">
                  <c:v>35606.399999999987</c:v>
                </c:pt>
                <c:pt idx="142">
                  <c:v>35948.599999999984</c:v>
                </c:pt>
                <c:pt idx="143">
                  <c:v>35119.599999999984</c:v>
                </c:pt>
                <c:pt idx="144">
                  <c:v>34277.999999999985</c:v>
                </c:pt>
                <c:pt idx="145">
                  <c:v>33432.199999999983</c:v>
                </c:pt>
                <c:pt idx="146">
                  <c:v>32710.199999999983</c:v>
                </c:pt>
                <c:pt idx="147">
                  <c:v>33208.999999999985</c:v>
                </c:pt>
                <c:pt idx="148">
                  <c:v>33919.599999999984</c:v>
                </c:pt>
                <c:pt idx="149">
                  <c:v>34825.399999999987</c:v>
                </c:pt>
                <c:pt idx="150">
                  <c:v>33932.999999999985</c:v>
                </c:pt>
                <c:pt idx="151">
                  <c:v>34150.999999999985</c:v>
                </c:pt>
                <c:pt idx="152">
                  <c:v>34624.599999999984</c:v>
                </c:pt>
                <c:pt idx="153">
                  <c:v>34846.599999999984</c:v>
                </c:pt>
                <c:pt idx="154">
                  <c:v>35488.399999999987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0-405D-8878-A8D70CAA8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703903"/>
        <c:axId val="1367705983"/>
      </c:lineChart>
      <c:catAx>
        <c:axId val="13677039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705983"/>
        <c:crosses val="autoZero"/>
        <c:auto val="1"/>
        <c:lblAlgn val="ctr"/>
        <c:lblOffset val="100"/>
        <c:noMultiLvlLbl val="0"/>
      </c:catAx>
      <c:valAx>
        <c:axId val="136770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70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670560</xdr:colOff>
      <xdr:row>168</xdr:row>
      <xdr:rowOff>7620</xdr:rowOff>
    </xdr:from>
    <xdr:to>
      <xdr:col>15</xdr:col>
      <xdr:colOff>388620</xdr:colOff>
      <xdr:row>183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2ED950-2BB0-4326-9F07-63A536783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185</xdr:row>
      <xdr:rowOff>139700</xdr:rowOff>
    </xdr:from>
    <xdr:to>
      <xdr:col>20</xdr:col>
      <xdr:colOff>615798</xdr:colOff>
      <xdr:row>198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BF2245-EACF-BF44-B927-E57902364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5407600"/>
          <a:ext cx="15525598" cy="241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F067-14C9-4EB1-BB63-35775E98C7DB}">
  <dimension ref="A1:R184"/>
  <sheetViews>
    <sheetView tabSelected="1" workbookViewId="0">
      <selection activeCell="A167" sqref="A167"/>
    </sheetView>
  </sheetViews>
  <sheetFormatPr baseColWidth="10" defaultColWidth="8.83203125" defaultRowHeight="15" x14ac:dyDescent="0.2"/>
  <cols>
    <col min="1" max="1" width="6.83203125" style="49" customWidth="1"/>
    <col min="2" max="2" width="27" style="49" customWidth="1"/>
    <col min="3" max="3" width="8.1640625" style="2" customWidth="1"/>
    <col min="4" max="4" width="9.33203125" style="2" bestFit="1" customWidth="1"/>
    <col min="5" max="5" width="10.83203125" style="2" customWidth="1"/>
    <col min="6" max="6" width="4.1640625" customWidth="1"/>
    <col min="7" max="7" width="10.5" style="2" bestFit="1" customWidth="1"/>
    <col min="8" max="8" width="13.5" customWidth="1"/>
    <col min="9" max="9" width="10" bestFit="1" customWidth="1"/>
    <col min="10" max="10" width="10.5" style="2" bestFit="1" customWidth="1"/>
    <col min="11" max="11" width="8.5" customWidth="1"/>
    <col min="12" max="12" width="10" bestFit="1" customWidth="1"/>
    <col min="13" max="13" width="10.1640625" customWidth="1"/>
    <col min="14" max="14" width="10" bestFit="1" customWidth="1"/>
    <col min="15" max="15" width="11.6640625" customWidth="1"/>
    <col min="16" max="16" width="7.83203125" customWidth="1"/>
    <col min="17" max="17" width="6.6640625" customWidth="1"/>
  </cols>
  <sheetData>
    <row r="1" spans="1:18" s="40" customFormat="1" x14ac:dyDescent="0.2">
      <c r="A1" s="52"/>
      <c r="B1" s="52"/>
      <c r="C1" s="39"/>
      <c r="D1" s="39"/>
      <c r="I1" s="41" t="s">
        <v>125</v>
      </c>
    </row>
    <row r="2" spans="1:18" s="40" customFormat="1" x14ac:dyDescent="0.2">
      <c r="A2" s="52"/>
      <c r="B2" s="52"/>
      <c r="C2" s="39"/>
      <c r="D2" s="39"/>
      <c r="I2" s="41" t="s">
        <v>126</v>
      </c>
    </row>
    <row r="3" spans="1:18" s="40" customFormat="1" x14ac:dyDescent="0.2">
      <c r="A3" s="52"/>
      <c r="B3" s="52"/>
      <c r="C3" s="39"/>
      <c r="D3" s="39"/>
      <c r="I3" s="41"/>
    </row>
    <row r="4" spans="1:18" s="40" customFormat="1" x14ac:dyDescent="0.2">
      <c r="A4" s="52"/>
      <c r="B4" s="52"/>
      <c r="C4" s="39"/>
      <c r="D4" s="39"/>
      <c r="I4" s="41" t="s">
        <v>127</v>
      </c>
    </row>
    <row r="5" spans="1:18" s="40" customFormat="1" x14ac:dyDescent="0.2">
      <c r="A5" s="52"/>
      <c r="B5" s="52"/>
      <c r="C5" s="39"/>
      <c r="D5" s="39"/>
      <c r="I5" s="42" t="s">
        <v>128</v>
      </c>
    </row>
    <row r="6" spans="1:18" s="40" customFormat="1" x14ac:dyDescent="0.2">
      <c r="A6" s="52"/>
      <c r="B6" s="52"/>
      <c r="C6" s="39"/>
      <c r="D6" s="39"/>
      <c r="G6" s="42"/>
    </row>
    <row r="7" spans="1:18" s="40" customFormat="1" x14ac:dyDescent="0.2">
      <c r="A7" s="53"/>
      <c r="B7" s="53"/>
      <c r="C7" s="4"/>
      <c r="D7" s="43"/>
      <c r="E7" s="44"/>
      <c r="F7" s="45" t="s">
        <v>129</v>
      </c>
      <c r="G7" s="45"/>
      <c r="H7" s="45" t="s">
        <v>130</v>
      </c>
      <c r="I7" s="46"/>
      <c r="J7" s="45"/>
      <c r="K7" s="45" t="s">
        <v>130</v>
      </c>
      <c r="L7" s="46"/>
      <c r="M7" s="46"/>
      <c r="N7" s="46"/>
      <c r="O7" s="47" t="s">
        <v>131</v>
      </c>
      <c r="P7" s="47" t="s">
        <v>132</v>
      </c>
      <c r="Q7" s="47" t="s">
        <v>133</v>
      </c>
    </row>
    <row r="8" spans="1:18" s="40" customFormat="1" x14ac:dyDescent="0.2">
      <c r="A8" s="53"/>
      <c r="B8" s="53"/>
      <c r="C8" s="4"/>
      <c r="D8" s="43" t="s">
        <v>134</v>
      </c>
      <c r="E8" s="44"/>
      <c r="F8" s="45" t="s">
        <v>130</v>
      </c>
      <c r="G8" s="45" t="s">
        <v>135</v>
      </c>
      <c r="H8" s="45" t="s">
        <v>136</v>
      </c>
      <c r="I8" s="45" t="s">
        <v>137</v>
      </c>
      <c r="J8" s="45" t="s">
        <v>138</v>
      </c>
      <c r="K8" s="45" t="s">
        <v>136</v>
      </c>
      <c r="L8" s="45" t="s">
        <v>139</v>
      </c>
      <c r="M8" s="45"/>
      <c r="N8" s="45" t="s">
        <v>140</v>
      </c>
      <c r="O8" s="45" t="s">
        <v>140</v>
      </c>
      <c r="P8" s="45" t="s">
        <v>140</v>
      </c>
      <c r="Q8" s="45" t="s">
        <v>141</v>
      </c>
    </row>
    <row r="9" spans="1:18" s="40" customFormat="1" x14ac:dyDescent="0.2">
      <c r="A9" s="55" t="s">
        <v>142</v>
      </c>
      <c r="B9" s="54"/>
      <c r="C9" s="4"/>
      <c r="D9" s="45" t="s">
        <v>143</v>
      </c>
      <c r="E9" s="44" t="s">
        <v>144</v>
      </c>
      <c r="F9" s="45" t="s">
        <v>145</v>
      </c>
      <c r="G9" s="45" t="s">
        <v>143</v>
      </c>
      <c r="H9" s="45" t="s">
        <v>146</v>
      </c>
      <c r="I9" s="45" t="s">
        <v>147</v>
      </c>
      <c r="J9" s="45" t="s">
        <v>143</v>
      </c>
      <c r="K9" s="45" t="s">
        <v>148</v>
      </c>
      <c r="L9" s="45" t="s">
        <v>149</v>
      </c>
      <c r="M9" s="45" t="s">
        <v>150</v>
      </c>
      <c r="N9" s="45" t="s">
        <v>151</v>
      </c>
      <c r="O9" s="45" t="s">
        <v>151</v>
      </c>
      <c r="P9" s="45" t="s">
        <v>151</v>
      </c>
      <c r="Q9" s="45" t="s">
        <v>152</v>
      </c>
    </row>
    <row r="11" spans="1:18" x14ac:dyDescent="0.2">
      <c r="A11" s="49" t="s">
        <v>117</v>
      </c>
      <c r="B11" s="49" t="s">
        <v>118</v>
      </c>
      <c r="C11" s="2" t="s">
        <v>111</v>
      </c>
      <c r="D11" s="3" t="s">
        <v>119</v>
      </c>
      <c r="E11" s="2" t="s">
        <v>15</v>
      </c>
      <c r="F11" s="4">
        <f>INT(10.5/H11)</f>
        <v>6</v>
      </c>
      <c r="G11" s="35">
        <v>43469</v>
      </c>
      <c r="H11" s="37">
        <v>1.65</v>
      </c>
      <c r="I11" s="7">
        <f>F11*H11*100</f>
        <v>989.99999999999989</v>
      </c>
      <c r="J11" s="35">
        <v>43474</v>
      </c>
      <c r="K11" s="37">
        <v>1.98</v>
      </c>
      <c r="L11" s="7">
        <f>K11*F11*100</f>
        <v>1188</v>
      </c>
      <c r="M11" s="8">
        <f>16+(F11*0.2)</f>
        <v>17.2</v>
      </c>
      <c r="N11" s="9">
        <f>L11-I11-M11</f>
        <v>180.80000000000013</v>
      </c>
      <c r="O11" s="9">
        <f>O10+N11</f>
        <v>180.80000000000013</v>
      </c>
      <c r="P11" s="11">
        <f>N11/I11</f>
        <v>0.18262626262626278</v>
      </c>
      <c r="Q11" s="12">
        <f>IF(J11-G11=0,1,J11-G11)</f>
        <v>5</v>
      </c>
      <c r="R11" s="1"/>
    </row>
    <row r="12" spans="1:18" x14ac:dyDescent="0.2">
      <c r="A12" s="49" t="s">
        <v>117</v>
      </c>
      <c r="B12" s="49" t="s">
        <v>118</v>
      </c>
      <c r="C12" s="2" t="s">
        <v>155</v>
      </c>
      <c r="D12" s="3" t="s">
        <v>119</v>
      </c>
      <c r="E12" s="2" t="s">
        <v>169</v>
      </c>
      <c r="F12" s="4">
        <f>INT(10.5/H12)</f>
        <v>7</v>
      </c>
      <c r="G12" s="35">
        <v>43479</v>
      </c>
      <c r="H12" s="37">
        <v>1.38</v>
      </c>
      <c r="I12" s="7">
        <f>F12*H12*100</f>
        <v>966</v>
      </c>
      <c r="J12" s="35">
        <v>43480</v>
      </c>
      <c r="K12" s="37">
        <v>1.6</v>
      </c>
      <c r="L12" s="7">
        <f>K12*F12*100</f>
        <v>1120</v>
      </c>
      <c r="M12" s="8">
        <f>16+(F12*0.2)</f>
        <v>17.399999999999999</v>
      </c>
      <c r="N12" s="9">
        <f>L12-I12-M12</f>
        <v>136.6</v>
      </c>
      <c r="O12" s="9">
        <f>O11+N12</f>
        <v>317.40000000000009</v>
      </c>
      <c r="P12" s="11">
        <f>N12/I12</f>
        <v>0.14140786749482401</v>
      </c>
      <c r="Q12" s="12">
        <f>IF(J12-G12=0,1,J12-G12)</f>
        <v>1</v>
      </c>
      <c r="R12" s="1"/>
    </row>
    <row r="13" spans="1:18" x14ac:dyDescent="0.2">
      <c r="A13" s="49" t="s">
        <v>76</v>
      </c>
      <c r="B13" s="49" t="s">
        <v>77</v>
      </c>
      <c r="C13" s="2" t="s">
        <v>155</v>
      </c>
      <c r="D13" s="3" t="s">
        <v>119</v>
      </c>
      <c r="E13" s="2" t="s">
        <v>81</v>
      </c>
      <c r="F13" s="4">
        <f t="shared" ref="F13" si="0">INT(10.5/H13)</f>
        <v>9</v>
      </c>
      <c r="G13" s="35">
        <v>43488</v>
      </c>
      <c r="H13" s="37">
        <v>1.1000000000000001</v>
      </c>
      <c r="I13" s="7">
        <f t="shared" ref="I13" si="1">F13*H13*100</f>
        <v>990</v>
      </c>
      <c r="J13" s="35">
        <v>43490</v>
      </c>
      <c r="K13" s="37">
        <v>1.92</v>
      </c>
      <c r="L13" s="7">
        <f t="shared" ref="L13" si="2">K13*F13*100</f>
        <v>1728</v>
      </c>
      <c r="M13" s="8">
        <f t="shared" ref="M13" si="3">16+(F13*0.2)</f>
        <v>17.8</v>
      </c>
      <c r="N13" s="9">
        <f t="shared" ref="N13" si="4">L13-I13-M13</f>
        <v>720.2</v>
      </c>
      <c r="O13" s="9">
        <f t="shared" ref="O13:O77" si="5">O12+N13</f>
        <v>1037.6000000000001</v>
      </c>
      <c r="P13" s="11">
        <f t="shared" ref="P13" si="6">N13/I13</f>
        <v>0.7274747474747475</v>
      </c>
      <c r="Q13" s="12">
        <f t="shared" ref="Q13" si="7">IF(J13-G13=0,1,J13-G13)</f>
        <v>2</v>
      </c>
      <c r="R13" s="1"/>
    </row>
    <row r="14" spans="1:18" x14ac:dyDescent="0.2">
      <c r="A14" s="49" t="s">
        <v>0</v>
      </c>
      <c r="B14" s="49" t="s">
        <v>8</v>
      </c>
      <c r="C14" s="2" t="s">
        <v>9</v>
      </c>
      <c r="D14" s="3" t="s">
        <v>1</v>
      </c>
      <c r="E14" s="2" t="s">
        <v>2</v>
      </c>
      <c r="F14" s="4">
        <f>INT(10.5/H14)</f>
        <v>7</v>
      </c>
      <c r="G14" s="5">
        <v>43504</v>
      </c>
      <c r="H14" s="6">
        <v>1.46</v>
      </c>
      <c r="I14" s="7">
        <f>F14*H14*100</f>
        <v>1021.9999999999999</v>
      </c>
      <c r="J14" s="5">
        <v>43515</v>
      </c>
      <c r="K14" s="6">
        <v>2.1</v>
      </c>
      <c r="L14" s="7">
        <f t="shared" ref="L14:L47" si="8">K14*F14*100</f>
        <v>1470</v>
      </c>
      <c r="M14" s="38">
        <f t="shared" ref="M14:M47" si="9">16+(F14*0.2)</f>
        <v>17.399999999999999</v>
      </c>
      <c r="N14" s="9">
        <f t="shared" ref="N14:N47" si="10">L14-I14-M14</f>
        <v>430.60000000000014</v>
      </c>
      <c r="O14" s="9">
        <f t="shared" si="5"/>
        <v>1468.2000000000003</v>
      </c>
      <c r="P14" s="11">
        <f t="shared" ref="P14:P47" si="11">N14/I14</f>
        <v>0.4213307240704503</v>
      </c>
      <c r="Q14" s="12">
        <f t="shared" ref="Q14:Q47" si="12">IF(J14-G14=0,1,J14-G14)</f>
        <v>11</v>
      </c>
      <c r="R14" s="1"/>
    </row>
    <row r="15" spans="1:18" x14ac:dyDescent="0.2">
      <c r="A15" s="49" t="s">
        <v>76</v>
      </c>
      <c r="B15" s="49" t="s">
        <v>77</v>
      </c>
      <c r="C15" s="2" t="s">
        <v>9</v>
      </c>
      <c r="D15" s="3" t="s">
        <v>78</v>
      </c>
      <c r="E15" s="2" t="s">
        <v>63</v>
      </c>
      <c r="F15" s="4">
        <f>INT(10.5/H15)</f>
        <v>9</v>
      </c>
      <c r="G15" s="35">
        <v>43504</v>
      </c>
      <c r="H15" s="37">
        <v>1.1100000000000001</v>
      </c>
      <c r="I15" s="36">
        <f>F15*H15*100</f>
        <v>999</v>
      </c>
      <c r="J15" s="35">
        <v>43515</v>
      </c>
      <c r="K15" s="37">
        <v>2.5499999999999998</v>
      </c>
      <c r="L15" s="36">
        <f t="shared" si="8"/>
        <v>2295</v>
      </c>
      <c r="M15" s="8">
        <f t="shared" si="9"/>
        <v>17.8</v>
      </c>
      <c r="N15" s="9">
        <f t="shared" si="10"/>
        <v>1278.2</v>
      </c>
      <c r="O15" s="9">
        <f t="shared" si="5"/>
        <v>2746.4000000000005</v>
      </c>
      <c r="P15" s="11">
        <f t="shared" si="11"/>
        <v>1.2794794794794795</v>
      </c>
      <c r="Q15" s="12">
        <f t="shared" si="12"/>
        <v>11</v>
      </c>
      <c r="R15" s="1"/>
    </row>
    <row r="16" spans="1:18" x14ac:dyDescent="0.2">
      <c r="A16" s="49" t="s">
        <v>0</v>
      </c>
      <c r="B16" s="49" t="s">
        <v>8</v>
      </c>
      <c r="C16" s="2" t="s">
        <v>155</v>
      </c>
      <c r="D16" s="3" t="s">
        <v>78</v>
      </c>
      <c r="E16" s="2" t="s">
        <v>7</v>
      </c>
      <c r="F16" s="4">
        <f t="shared" ref="F16:F17" si="13">INT(10.5/H16)</f>
        <v>4</v>
      </c>
      <c r="G16" s="35">
        <v>43509</v>
      </c>
      <c r="H16" s="37">
        <v>2.1800000000000002</v>
      </c>
      <c r="I16" s="7">
        <f t="shared" ref="I16:I17" si="14">F16*H16*100</f>
        <v>872.00000000000011</v>
      </c>
      <c r="J16" s="35">
        <v>43515</v>
      </c>
      <c r="K16" s="37">
        <v>3.27</v>
      </c>
      <c r="L16" s="36">
        <f t="shared" si="8"/>
        <v>1308</v>
      </c>
      <c r="M16" s="8">
        <f t="shared" si="9"/>
        <v>16.8</v>
      </c>
      <c r="N16" s="9">
        <f t="shared" si="10"/>
        <v>419.19999999999987</v>
      </c>
      <c r="O16" s="9">
        <f t="shared" si="5"/>
        <v>3165.6000000000004</v>
      </c>
      <c r="P16" s="11">
        <f t="shared" si="11"/>
        <v>0.48073394495412825</v>
      </c>
      <c r="Q16" s="12">
        <f t="shared" si="12"/>
        <v>6</v>
      </c>
      <c r="R16" s="1"/>
    </row>
    <row r="17" spans="1:18" x14ac:dyDescent="0.2">
      <c r="A17" s="49" t="s">
        <v>117</v>
      </c>
      <c r="B17" s="49" t="s">
        <v>118</v>
      </c>
      <c r="C17" s="2" t="s">
        <v>155</v>
      </c>
      <c r="D17" s="3" t="s">
        <v>79</v>
      </c>
      <c r="E17" s="2" t="s">
        <v>80</v>
      </c>
      <c r="F17" s="4">
        <f t="shared" si="13"/>
        <v>9</v>
      </c>
      <c r="G17" s="35">
        <v>43525</v>
      </c>
      <c r="H17" s="37">
        <v>1.06</v>
      </c>
      <c r="I17" s="7">
        <f t="shared" si="14"/>
        <v>954.00000000000011</v>
      </c>
      <c r="J17" s="35">
        <v>43530</v>
      </c>
      <c r="K17" s="37">
        <v>0.65</v>
      </c>
      <c r="L17" s="36">
        <f t="shared" si="8"/>
        <v>585</v>
      </c>
      <c r="M17" s="8">
        <f t="shared" si="9"/>
        <v>17.8</v>
      </c>
      <c r="N17" s="9">
        <f t="shared" si="10"/>
        <v>-386.80000000000013</v>
      </c>
      <c r="O17" s="9">
        <f t="shared" si="5"/>
        <v>2778.8</v>
      </c>
      <c r="P17" s="11">
        <f t="shared" si="11"/>
        <v>-0.40545073375262064</v>
      </c>
      <c r="Q17" s="12">
        <f t="shared" si="12"/>
        <v>5</v>
      </c>
      <c r="R17" s="1"/>
    </row>
    <row r="18" spans="1:18" x14ac:dyDescent="0.2">
      <c r="A18" s="49" t="s">
        <v>0</v>
      </c>
      <c r="B18" s="49" t="s">
        <v>8</v>
      </c>
      <c r="C18" s="2" t="s">
        <v>9</v>
      </c>
      <c r="D18" s="3" t="s">
        <v>3</v>
      </c>
      <c r="E18" s="2" t="s">
        <v>2</v>
      </c>
      <c r="F18" s="4">
        <f t="shared" ref="F18:F50" si="15">INT(10.5/H18)</f>
        <v>7</v>
      </c>
      <c r="G18" s="5">
        <v>43532</v>
      </c>
      <c r="H18" s="6">
        <v>1.41</v>
      </c>
      <c r="I18" s="7">
        <f t="shared" ref="I18:I50" si="16">F18*H18*100</f>
        <v>986.99999999999989</v>
      </c>
      <c r="J18" s="5">
        <v>43535</v>
      </c>
      <c r="K18" s="6">
        <v>1.36</v>
      </c>
      <c r="L18" s="7">
        <f t="shared" si="8"/>
        <v>952.00000000000011</v>
      </c>
      <c r="M18" s="38">
        <f t="shared" si="9"/>
        <v>17.399999999999999</v>
      </c>
      <c r="N18" s="9">
        <f t="shared" si="10"/>
        <v>-52.399999999999771</v>
      </c>
      <c r="O18" s="9">
        <f t="shared" si="5"/>
        <v>2726.4000000000005</v>
      </c>
      <c r="P18" s="11">
        <f t="shared" si="11"/>
        <v>-5.3090172239108183E-2</v>
      </c>
      <c r="Q18" s="12">
        <f t="shared" si="12"/>
        <v>3</v>
      </c>
      <c r="R18" s="1"/>
    </row>
    <row r="19" spans="1:18" x14ac:dyDescent="0.2">
      <c r="A19" s="49" t="s">
        <v>76</v>
      </c>
      <c r="B19" s="49" t="s">
        <v>77</v>
      </c>
      <c r="C19" s="2" t="s">
        <v>9</v>
      </c>
      <c r="D19" s="3" t="s">
        <v>79</v>
      </c>
      <c r="E19" s="2" t="s">
        <v>80</v>
      </c>
      <c r="F19" s="4">
        <f t="shared" si="15"/>
        <v>6</v>
      </c>
      <c r="G19" s="35">
        <v>43532</v>
      </c>
      <c r="H19" s="37">
        <v>1.75</v>
      </c>
      <c r="I19" s="36">
        <f t="shared" si="16"/>
        <v>1050</v>
      </c>
      <c r="J19" s="35">
        <v>43535</v>
      </c>
      <c r="K19" s="37">
        <v>1.66</v>
      </c>
      <c r="L19" s="36">
        <f t="shared" si="8"/>
        <v>995.99999999999989</v>
      </c>
      <c r="M19" s="8">
        <f t="shared" si="9"/>
        <v>17.2</v>
      </c>
      <c r="N19" s="9">
        <f t="shared" si="10"/>
        <v>-71.200000000000117</v>
      </c>
      <c r="O19" s="9">
        <f t="shared" si="5"/>
        <v>2655.2000000000003</v>
      </c>
      <c r="P19" s="11">
        <f t="shared" si="11"/>
        <v>-6.7809523809523917E-2</v>
      </c>
      <c r="Q19" s="12">
        <f t="shared" si="12"/>
        <v>3</v>
      </c>
      <c r="R19" s="1"/>
    </row>
    <row r="20" spans="1:18" x14ac:dyDescent="0.2">
      <c r="A20" s="49" t="s">
        <v>117</v>
      </c>
      <c r="B20" s="49" t="s">
        <v>118</v>
      </c>
      <c r="C20" s="2" t="s">
        <v>155</v>
      </c>
      <c r="D20" s="3" t="s">
        <v>79</v>
      </c>
      <c r="E20" s="2" t="s">
        <v>170</v>
      </c>
      <c r="F20" s="4">
        <f t="shared" si="15"/>
        <v>8</v>
      </c>
      <c r="G20" s="35">
        <v>43546</v>
      </c>
      <c r="H20" s="37">
        <v>1.25</v>
      </c>
      <c r="I20" s="36">
        <f t="shared" si="16"/>
        <v>1000</v>
      </c>
      <c r="J20" s="35">
        <v>43550</v>
      </c>
      <c r="K20" s="37">
        <v>1.06</v>
      </c>
      <c r="L20" s="36">
        <f t="shared" si="8"/>
        <v>848</v>
      </c>
      <c r="M20" s="8">
        <f t="shared" si="9"/>
        <v>17.600000000000001</v>
      </c>
      <c r="N20" s="9">
        <f t="shared" si="10"/>
        <v>-169.6</v>
      </c>
      <c r="O20" s="9">
        <f t="shared" si="5"/>
        <v>2485.6000000000004</v>
      </c>
      <c r="P20" s="11">
        <f t="shared" si="11"/>
        <v>-0.1696</v>
      </c>
      <c r="Q20" s="12">
        <f t="shared" si="12"/>
        <v>4</v>
      </c>
      <c r="R20" s="1"/>
    </row>
    <row r="21" spans="1:18" x14ac:dyDescent="0.2">
      <c r="A21" s="49" t="s">
        <v>0</v>
      </c>
      <c r="B21" s="49" t="s">
        <v>8</v>
      </c>
      <c r="C21" s="2" t="s">
        <v>9</v>
      </c>
      <c r="D21" s="3" t="s">
        <v>4</v>
      </c>
      <c r="E21" s="2" t="s">
        <v>5</v>
      </c>
      <c r="F21" s="4">
        <f t="shared" si="15"/>
        <v>10</v>
      </c>
      <c r="G21" s="5">
        <v>43559</v>
      </c>
      <c r="H21" s="6">
        <v>1.02</v>
      </c>
      <c r="I21" s="7">
        <f t="shared" si="16"/>
        <v>1019.9999999999999</v>
      </c>
      <c r="J21" s="5">
        <v>43563</v>
      </c>
      <c r="K21" s="6">
        <v>1.4</v>
      </c>
      <c r="L21" s="7">
        <f t="shared" si="8"/>
        <v>1400</v>
      </c>
      <c r="M21" s="38">
        <f t="shared" si="9"/>
        <v>18</v>
      </c>
      <c r="N21" s="9">
        <f t="shared" si="10"/>
        <v>362.00000000000011</v>
      </c>
      <c r="O21" s="9">
        <f t="shared" si="5"/>
        <v>2847.6000000000004</v>
      </c>
      <c r="P21" s="11">
        <f t="shared" si="11"/>
        <v>0.35490196078431385</v>
      </c>
      <c r="Q21" s="12">
        <f t="shared" si="12"/>
        <v>4</v>
      </c>
      <c r="R21" s="1"/>
    </row>
    <row r="22" spans="1:18" x14ac:dyDescent="0.2">
      <c r="A22" s="49" t="s">
        <v>76</v>
      </c>
      <c r="B22" s="49" t="s">
        <v>77</v>
      </c>
      <c r="C22" s="2" t="s">
        <v>9</v>
      </c>
      <c r="D22" s="3" t="s">
        <v>4</v>
      </c>
      <c r="E22" s="2" t="s">
        <v>80</v>
      </c>
      <c r="F22" s="4">
        <f t="shared" si="15"/>
        <v>10</v>
      </c>
      <c r="G22" s="35">
        <v>43559</v>
      </c>
      <c r="H22" s="37">
        <v>1.02</v>
      </c>
      <c r="I22" s="36">
        <f t="shared" si="16"/>
        <v>1019.9999999999999</v>
      </c>
      <c r="J22" s="35">
        <v>43560</v>
      </c>
      <c r="K22" s="37">
        <v>1.31</v>
      </c>
      <c r="L22" s="36">
        <f t="shared" si="8"/>
        <v>1310.0000000000002</v>
      </c>
      <c r="M22" s="8">
        <f t="shared" si="9"/>
        <v>18</v>
      </c>
      <c r="N22" s="9">
        <f t="shared" si="10"/>
        <v>272.00000000000034</v>
      </c>
      <c r="O22" s="9">
        <f t="shared" si="5"/>
        <v>3119.6000000000008</v>
      </c>
      <c r="P22" s="11">
        <f t="shared" si="11"/>
        <v>0.26666666666666705</v>
      </c>
      <c r="Q22" s="12">
        <f t="shared" si="12"/>
        <v>1</v>
      </c>
      <c r="R22" s="1"/>
    </row>
    <row r="23" spans="1:18" x14ac:dyDescent="0.2">
      <c r="A23" s="49" t="s">
        <v>117</v>
      </c>
      <c r="B23" s="49" t="s">
        <v>118</v>
      </c>
      <c r="C23" s="2" t="s">
        <v>111</v>
      </c>
      <c r="D23" s="3" t="s">
        <v>120</v>
      </c>
      <c r="E23" s="2" t="s">
        <v>121</v>
      </c>
      <c r="F23" s="4">
        <f t="shared" si="15"/>
        <v>7</v>
      </c>
      <c r="G23" s="35">
        <v>43559</v>
      </c>
      <c r="H23" s="37">
        <v>1.4</v>
      </c>
      <c r="I23" s="7">
        <f t="shared" si="16"/>
        <v>979.99999999999989</v>
      </c>
      <c r="J23" s="35">
        <v>43570</v>
      </c>
      <c r="K23" s="37">
        <v>0.8</v>
      </c>
      <c r="L23" s="7">
        <f t="shared" si="8"/>
        <v>560</v>
      </c>
      <c r="M23" s="38">
        <f t="shared" si="9"/>
        <v>17.399999999999999</v>
      </c>
      <c r="N23" s="9">
        <f t="shared" si="10"/>
        <v>-437.39999999999986</v>
      </c>
      <c r="O23" s="9">
        <f t="shared" si="5"/>
        <v>2682.2000000000007</v>
      </c>
      <c r="P23" s="11">
        <f t="shared" si="11"/>
        <v>-0.44632653061224481</v>
      </c>
      <c r="Q23" s="12">
        <f t="shared" si="12"/>
        <v>11</v>
      </c>
      <c r="R23" s="1"/>
    </row>
    <row r="24" spans="1:18" x14ac:dyDescent="0.2">
      <c r="A24" s="49" t="s">
        <v>0</v>
      </c>
      <c r="B24" s="49" t="s">
        <v>8</v>
      </c>
      <c r="C24" s="2" t="s">
        <v>9</v>
      </c>
      <c r="D24" s="3" t="s">
        <v>6</v>
      </c>
      <c r="E24" s="2" t="s">
        <v>7</v>
      </c>
      <c r="F24" s="4">
        <f t="shared" si="15"/>
        <v>12</v>
      </c>
      <c r="G24" s="5">
        <v>43588</v>
      </c>
      <c r="H24" s="6">
        <v>0.82</v>
      </c>
      <c r="I24" s="7">
        <f t="shared" si="16"/>
        <v>984</v>
      </c>
      <c r="J24" s="5">
        <v>43595</v>
      </c>
      <c r="K24" s="6">
        <v>1.1000000000000001</v>
      </c>
      <c r="L24" s="7">
        <f t="shared" si="8"/>
        <v>1320</v>
      </c>
      <c r="M24" s="8">
        <f t="shared" si="9"/>
        <v>18.399999999999999</v>
      </c>
      <c r="N24" s="9">
        <f t="shared" si="10"/>
        <v>317.60000000000002</v>
      </c>
      <c r="O24" s="9">
        <f t="shared" si="5"/>
        <v>2999.8000000000006</v>
      </c>
      <c r="P24" s="11">
        <f t="shared" si="11"/>
        <v>0.32276422764227647</v>
      </c>
      <c r="Q24" s="12">
        <f t="shared" si="12"/>
        <v>7</v>
      </c>
    </row>
    <row r="25" spans="1:18" x14ac:dyDescent="0.2">
      <c r="A25" s="49" t="s">
        <v>76</v>
      </c>
      <c r="B25" s="49" t="s">
        <v>77</v>
      </c>
      <c r="C25" s="2" t="s">
        <v>9</v>
      </c>
      <c r="D25" s="3" t="s">
        <v>10</v>
      </c>
      <c r="E25" s="2" t="s">
        <v>81</v>
      </c>
      <c r="F25" s="4">
        <f t="shared" si="15"/>
        <v>10</v>
      </c>
      <c r="G25" s="35">
        <v>43588</v>
      </c>
      <c r="H25" s="37">
        <v>1.03</v>
      </c>
      <c r="I25" s="36">
        <f t="shared" si="16"/>
        <v>1030</v>
      </c>
      <c r="J25" s="35">
        <v>43593</v>
      </c>
      <c r="K25" s="37">
        <v>1.45</v>
      </c>
      <c r="L25" s="36">
        <f t="shared" si="8"/>
        <v>1450</v>
      </c>
      <c r="M25" s="8">
        <f t="shared" si="9"/>
        <v>18</v>
      </c>
      <c r="N25" s="9">
        <f t="shared" si="10"/>
        <v>402</v>
      </c>
      <c r="O25" s="9">
        <f t="shared" si="5"/>
        <v>3401.8000000000006</v>
      </c>
      <c r="P25" s="11">
        <f t="shared" si="11"/>
        <v>0.39029126213592236</v>
      </c>
      <c r="Q25" s="12">
        <f t="shared" si="12"/>
        <v>5</v>
      </c>
      <c r="R25" s="1"/>
    </row>
    <row r="26" spans="1:18" x14ac:dyDescent="0.2">
      <c r="A26" s="49" t="s">
        <v>0</v>
      </c>
      <c r="B26" s="49" t="s">
        <v>8</v>
      </c>
      <c r="C26" s="2" t="s">
        <v>9</v>
      </c>
      <c r="D26" s="10" t="s">
        <v>10</v>
      </c>
      <c r="E26" s="4" t="s">
        <v>7</v>
      </c>
      <c r="F26" s="4">
        <f t="shared" si="15"/>
        <v>9</v>
      </c>
      <c r="G26" s="5">
        <v>43594</v>
      </c>
      <c r="H26" s="6">
        <v>1.1200000000000001</v>
      </c>
      <c r="I26" s="7">
        <f t="shared" si="16"/>
        <v>1008.0000000000002</v>
      </c>
      <c r="J26" s="5">
        <v>43620</v>
      </c>
      <c r="K26" s="6">
        <v>2.38</v>
      </c>
      <c r="L26" s="7">
        <f t="shared" si="8"/>
        <v>2142</v>
      </c>
      <c r="M26" s="8">
        <f t="shared" si="9"/>
        <v>17.8</v>
      </c>
      <c r="N26" s="9">
        <f t="shared" si="10"/>
        <v>1116.1999999999998</v>
      </c>
      <c r="O26" s="9">
        <f t="shared" si="5"/>
        <v>4518</v>
      </c>
      <c r="P26" s="11">
        <f t="shared" si="11"/>
        <v>1.1073412698412695</v>
      </c>
      <c r="Q26" s="12">
        <f t="shared" si="12"/>
        <v>26</v>
      </c>
    </row>
    <row r="27" spans="1:18" x14ac:dyDescent="0.2">
      <c r="A27" s="49" t="s">
        <v>76</v>
      </c>
      <c r="B27" s="49" t="s">
        <v>77</v>
      </c>
      <c r="C27" s="2" t="s">
        <v>111</v>
      </c>
      <c r="D27" s="10" t="s">
        <v>10</v>
      </c>
      <c r="E27" s="2" t="s">
        <v>81</v>
      </c>
      <c r="F27" s="4">
        <f t="shared" si="15"/>
        <v>8</v>
      </c>
      <c r="G27" s="35">
        <v>43598</v>
      </c>
      <c r="H27" s="37">
        <v>1.3</v>
      </c>
      <c r="I27" s="7">
        <f t="shared" si="16"/>
        <v>1040</v>
      </c>
      <c r="J27" s="35">
        <v>43619</v>
      </c>
      <c r="K27" s="37">
        <v>2.27</v>
      </c>
      <c r="L27" s="7">
        <f t="shared" si="8"/>
        <v>1816</v>
      </c>
      <c r="M27" s="38">
        <f t="shared" si="9"/>
        <v>17.600000000000001</v>
      </c>
      <c r="N27" s="9">
        <f t="shared" si="10"/>
        <v>758.4</v>
      </c>
      <c r="O27" s="9">
        <f t="shared" si="5"/>
        <v>5276.4</v>
      </c>
      <c r="P27" s="11">
        <f t="shared" si="11"/>
        <v>0.72923076923076924</v>
      </c>
      <c r="Q27" s="12">
        <f t="shared" si="12"/>
        <v>21</v>
      </c>
      <c r="R27" s="1"/>
    </row>
    <row r="28" spans="1:18" x14ac:dyDescent="0.2">
      <c r="A28" s="49" t="s">
        <v>0</v>
      </c>
      <c r="B28" s="49" t="s">
        <v>8</v>
      </c>
      <c r="C28" s="2" t="s">
        <v>9</v>
      </c>
      <c r="D28" s="10" t="s">
        <v>10</v>
      </c>
      <c r="E28" s="2" t="s">
        <v>11</v>
      </c>
      <c r="F28" s="4">
        <f t="shared" si="15"/>
        <v>5</v>
      </c>
      <c r="G28" s="35">
        <v>43608</v>
      </c>
      <c r="H28" s="6">
        <v>1.79</v>
      </c>
      <c r="I28" s="7">
        <f t="shared" si="16"/>
        <v>894.99999999999989</v>
      </c>
      <c r="J28" s="35">
        <v>43616</v>
      </c>
      <c r="K28" s="6">
        <v>2.7</v>
      </c>
      <c r="L28" s="7">
        <f t="shared" si="8"/>
        <v>1350</v>
      </c>
      <c r="M28" s="8">
        <f t="shared" si="9"/>
        <v>17</v>
      </c>
      <c r="N28" s="9">
        <f t="shared" si="10"/>
        <v>438.00000000000011</v>
      </c>
      <c r="O28" s="9">
        <f t="shared" si="5"/>
        <v>5714.4</v>
      </c>
      <c r="P28" s="11">
        <f t="shared" si="11"/>
        <v>0.4893854748603354</v>
      </c>
      <c r="Q28" s="12">
        <f t="shared" si="12"/>
        <v>8</v>
      </c>
      <c r="R28" s="1"/>
    </row>
    <row r="29" spans="1:18" x14ac:dyDescent="0.2">
      <c r="A29" s="49" t="s">
        <v>117</v>
      </c>
      <c r="B29" s="49" t="s">
        <v>118</v>
      </c>
      <c r="C29" s="2" t="s">
        <v>111</v>
      </c>
      <c r="D29" s="3" t="s">
        <v>122</v>
      </c>
      <c r="E29" s="2" t="s">
        <v>13</v>
      </c>
      <c r="F29" s="4">
        <f t="shared" si="15"/>
        <v>5</v>
      </c>
      <c r="G29" s="35">
        <v>43629</v>
      </c>
      <c r="H29" s="37">
        <v>1.84</v>
      </c>
      <c r="I29" s="7">
        <f t="shared" si="16"/>
        <v>920.00000000000011</v>
      </c>
      <c r="J29" s="35">
        <v>43635</v>
      </c>
      <c r="K29" s="37">
        <v>2.71</v>
      </c>
      <c r="L29" s="7">
        <f t="shared" si="8"/>
        <v>1355</v>
      </c>
      <c r="M29" s="38">
        <f t="shared" si="9"/>
        <v>17</v>
      </c>
      <c r="N29" s="9">
        <f t="shared" si="10"/>
        <v>417.99999999999989</v>
      </c>
      <c r="O29" s="9">
        <f t="shared" si="5"/>
        <v>6132.4</v>
      </c>
      <c r="P29" s="11">
        <f t="shared" si="11"/>
        <v>0.45434782608695634</v>
      </c>
      <c r="Q29" s="12">
        <f t="shared" si="12"/>
        <v>6</v>
      </c>
      <c r="R29" s="1"/>
    </row>
    <row r="30" spans="1:18" x14ac:dyDescent="0.2">
      <c r="A30" s="49" t="s">
        <v>0</v>
      </c>
      <c r="B30" s="49" t="s">
        <v>8</v>
      </c>
      <c r="C30" s="2" t="s">
        <v>9</v>
      </c>
      <c r="D30" s="10" t="s">
        <v>12</v>
      </c>
      <c r="E30" s="4" t="s">
        <v>13</v>
      </c>
      <c r="F30" s="4">
        <f t="shared" si="15"/>
        <v>8</v>
      </c>
      <c r="G30" s="5">
        <v>43648</v>
      </c>
      <c r="H30" s="6">
        <v>1.2</v>
      </c>
      <c r="I30" s="7">
        <f t="shared" si="16"/>
        <v>960</v>
      </c>
      <c r="J30" s="5">
        <v>43662</v>
      </c>
      <c r="K30" s="6">
        <v>1.53</v>
      </c>
      <c r="L30" s="7">
        <f t="shared" si="8"/>
        <v>1224</v>
      </c>
      <c r="M30" s="8">
        <f t="shared" si="9"/>
        <v>17.600000000000001</v>
      </c>
      <c r="N30" s="9">
        <f t="shared" si="10"/>
        <v>246.4</v>
      </c>
      <c r="O30" s="9">
        <f t="shared" si="5"/>
        <v>6378.7999999999993</v>
      </c>
      <c r="P30" s="11">
        <f t="shared" si="11"/>
        <v>0.25666666666666665</v>
      </c>
      <c r="Q30" s="12">
        <f t="shared" si="12"/>
        <v>14</v>
      </c>
      <c r="R30" s="1"/>
    </row>
    <row r="31" spans="1:18" x14ac:dyDescent="0.2">
      <c r="A31" s="49" t="s">
        <v>76</v>
      </c>
      <c r="B31" s="49" t="s">
        <v>77</v>
      </c>
      <c r="C31" s="2" t="s">
        <v>9</v>
      </c>
      <c r="D31" s="3" t="s">
        <v>12</v>
      </c>
      <c r="E31" s="2" t="s">
        <v>35</v>
      </c>
      <c r="F31" s="4">
        <f t="shared" si="15"/>
        <v>7</v>
      </c>
      <c r="G31" s="35">
        <v>43648</v>
      </c>
      <c r="H31" s="37">
        <v>1.45</v>
      </c>
      <c r="I31" s="36">
        <f t="shared" si="16"/>
        <v>1015</v>
      </c>
      <c r="J31" s="35">
        <v>43656</v>
      </c>
      <c r="K31" s="37">
        <v>2.0099999999999998</v>
      </c>
      <c r="L31" s="36">
        <f t="shared" si="8"/>
        <v>1406.9999999999998</v>
      </c>
      <c r="M31" s="38">
        <f t="shared" si="9"/>
        <v>17.399999999999999</v>
      </c>
      <c r="N31" s="9">
        <f t="shared" si="10"/>
        <v>374.5999999999998</v>
      </c>
      <c r="O31" s="9">
        <f t="shared" si="5"/>
        <v>6753.3999999999987</v>
      </c>
      <c r="P31" s="11">
        <f t="shared" si="11"/>
        <v>0.36906403940886678</v>
      </c>
      <c r="Q31" s="12">
        <f t="shared" si="12"/>
        <v>8</v>
      </c>
      <c r="R31" s="1"/>
    </row>
    <row r="32" spans="1:18" x14ac:dyDescent="0.2">
      <c r="A32" s="49" t="s">
        <v>0</v>
      </c>
      <c r="B32" s="49" t="s">
        <v>8</v>
      </c>
      <c r="C32" s="2" t="s">
        <v>9</v>
      </c>
      <c r="D32" s="3" t="s">
        <v>14</v>
      </c>
      <c r="E32" s="2" t="s">
        <v>15</v>
      </c>
      <c r="F32" s="4">
        <f t="shared" si="15"/>
        <v>8</v>
      </c>
      <c r="G32" s="35">
        <v>43675</v>
      </c>
      <c r="H32" s="6">
        <v>1.21</v>
      </c>
      <c r="I32" s="7">
        <f t="shared" si="16"/>
        <v>968</v>
      </c>
      <c r="J32" s="35">
        <v>43682</v>
      </c>
      <c r="K32" s="6">
        <v>2.36</v>
      </c>
      <c r="L32" s="7">
        <f t="shared" si="8"/>
        <v>1888</v>
      </c>
      <c r="M32" s="38">
        <f t="shared" si="9"/>
        <v>17.600000000000001</v>
      </c>
      <c r="N32" s="9">
        <f t="shared" si="10"/>
        <v>902.4</v>
      </c>
      <c r="O32" s="9">
        <f t="shared" si="5"/>
        <v>7655.7999999999984</v>
      </c>
      <c r="P32" s="11">
        <f t="shared" si="11"/>
        <v>0.93223140495867762</v>
      </c>
      <c r="Q32" s="12">
        <f t="shared" si="12"/>
        <v>7</v>
      </c>
      <c r="R32" s="1"/>
    </row>
    <row r="33" spans="1:18" x14ac:dyDescent="0.2">
      <c r="A33" s="49" t="s">
        <v>76</v>
      </c>
      <c r="B33" s="49" t="s">
        <v>77</v>
      </c>
      <c r="C33" s="2" t="s">
        <v>9</v>
      </c>
      <c r="D33" s="10" t="s">
        <v>82</v>
      </c>
      <c r="E33" s="4" t="s">
        <v>51</v>
      </c>
      <c r="F33" s="4">
        <f t="shared" si="15"/>
        <v>5</v>
      </c>
      <c r="G33" s="5">
        <v>43675</v>
      </c>
      <c r="H33" s="6">
        <v>2.0499999999999998</v>
      </c>
      <c r="I33" s="36">
        <f t="shared" si="16"/>
        <v>1025</v>
      </c>
      <c r="J33" s="5">
        <v>43677</v>
      </c>
      <c r="K33" s="6">
        <v>2.08</v>
      </c>
      <c r="L33" s="36">
        <f t="shared" si="8"/>
        <v>1040</v>
      </c>
      <c r="M33" s="8">
        <f t="shared" si="9"/>
        <v>17</v>
      </c>
      <c r="N33" s="9">
        <f t="shared" si="10"/>
        <v>-2</v>
      </c>
      <c r="O33" s="9">
        <f t="shared" si="5"/>
        <v>7653.7999999999984</v>
      </c>
      <c r="P33" s="11">
        <f t="shared" si="11"/>
        <v>-1.9512195121951219E-3</v>
      </c>
      <c r="Q33" s="12">
        <f t="shared" si="12"/>
        <v>2</v>
      </c>
      <c r="R33" s="1"/>
    </row>
    <row r="34" spans="1:18" x14ac:dyDescent="0.2">
      <c r="A34" s="49" t="s">
        <v>117</v>
      </c>
      <c r="B34" s="49" t="s">
        <v>118</v>
      </c>
      <c r="C34" s="2" t="s">
        <v>155</v>
      </c>
      <c r="D34" s="10" t="s">
        <v>82</v>
      </c>
      <c r="E34" s="4" t="s">
        <v>171</v>
      </c>
      <c r="F34" s="4">
        <f t="shared" si="15"/>
        <v>5</v>
      </c>
      <c r="G34" s="5">
        <v>43689</v>
      </c>
      <c r="H34" s="6">
        <v>1.8</v>
      </c>
      <c r="I34" s="36">
        <f t="shared" si="16"/>
        <v>900</v>
      </c>
      <c r="J34" s="5">
        <v>43690</v>
      </c>
      <c r="K34" s="6">
        <v>1.57</v>
      </c>
      <c r="L34" s="36">
        <f t="shared" si="8"/>
        <v>785</v>
      </c>
      <c r="M34" s="8">
        <f t="shared" si="9"/>
        <v>17</v>
      </c>
      <c r="N34" s="9">
        <f t="shared" ref="N34" si="17">L34-I34-M34</f>
        <v>-132</v>
      </c>
      <c r="O34" s="9">
        <f t="shared" si="5"/>
        <v>7521.7999999999984</v>
      </c>
      <c r="P34" s="11">
        <f t="shared" ref="P34" si="18">N34/I34</f>
        <v>-0.14666666666666667</v>
      </c>
      <c r="Q34" s="12">
        <f t="shared" ref="Q34" si="19">IF(J34-G34=0,1,J34-G34)</f>
        <v>1</v>
      </c>
      <c r="R34" s="1"/>
    </row>
    <row r="35" spans="1:18" x14ac:dyDescent="0.2">
      <c r="A35" s="49" t="s">
        <v>0</v>
      </c>
      <c r="B35" s="49" t="s">
        <v>8</v>
      </c>
      <c r="C35" s="2" t="s">
        <v>9</v>
      </c>
      <c r="D35" s="3" t="s">
        <v>16</v>
      </c>
      <c r="E35" s="2" t="s">
        <v>15</v>
      </c>
      <c r="F35" s="4">
        <f t="shared" si="15"/>
        <v>5</v>
      </c>
      <c r="G35" s="35">
        <v>43697</v>
      </c>
      <c r="H35" s="6">
        <v>1.91</v>
      </c>
      <c r="I35" s="7">
        <f t="shared" si="16"/>
        <v>954.99999999999989</v>
      </c>
      <c r="J35" s="35">
        <v>43700</v>
      </c>
      <c r="K35" s="6">
        <v>2.65</v>
      </c>
      <c r="L35" s="7">
        <f t="shared" si="8"/>
        <v>1325</v>
      </c>
      <c r="M35" s="38">
        <f t="shared" si="9"/>
        <v>17</v>
      </c>
      <c r="N35" s="9">
        <f t="shared" si="10"/>
        <v>353.00000000000011</v>
      </c>
      <c r="O35" s="9">
        <f t="shared" si="5"/>
        <v>7874.7999999999984</v>
      </c>
      <c r="P35" s="11">
        <f t="shared" si="11"/>
        <v>0.36963350785340332</v>
      </c>
      <c r="Q35" s="12">
        <f t="shared" si="12"/>
        <v>3</v>
      </c>
      <c r="R35" s="1"/>
    </row>
    <row r="36" spans="1:18" x14ac:dyDescent="0.2">
      <c r="A36" s="49" t="s">
        <v>76</v>
      </c>
      <c r="B36" s="49" t="s">
        <v>77</v>
      </c>
      <c r="C36" s="2" t="s">
        <v>9</v>
      </c>
      <c r="D36" s="10" t="s">
        <v>82</v>
      </c>
      <c r="E36" s="2" t="s">
        <v>42</v>
      </c>
      <c r="F36" s="4">
        <f t="shared" si="15"/>
        <v>6</v>
      </c>
      <c r="G36" s="35">
        <v>43697</v>
      </c>
      <c r="H36" s="37">
        <v>1.65</v>
      </c>
      <c r="I36" s="36">
        <f t="shared" si="16"/>
        <v>989.99999999999989</v>
      </c>
      <c r="J36" s="35">
        <v>43703</v>
      </c>
      <c r="K36" s="37">
        <v>2.25</v>
      </c>
      <c r="L36" s="36">
        <f t="shared" si="8"/>
        <v>1350</v>
      </c>
      <c r="M36" s="8">
        <f t="shared" si="9"/>
        <v>17.2</v>
      </c>
      <c r="N36" s="9">
        <f t="shared" si="10"/>
        <v>342.80000000000013</v>
      </c>
      <c r="O36" s="9">
        <f t="shared" si="5"/>
        <v>8217.5999999999985</v>
      </c>
      <c r="P36" s="11">
        <f t="shared" si="11"/>
        <v>0.34626262626262644</v>
      </c>
      <c r="Q36" s="12">
        <f t="shared" si="12"/>
        <v>6</v>
      </c>
      <c r="R36" s="1"/>
    </row>
    <row r="37" spans="1:18" x14ac:dyDescent="0.2">
      <c r="A37" s="49" t="s">
        <v>76</v>
      </c>
      <c r="B37" s="49" t="s">
        <v>77</v>
      </c>
      <c r="C37" s="2" t="s">
        <v>9</v>
      </c>
      <c r="D37" s="10" t="s">
        <v>17</v>
      </c>
      <c r="E37" s="4" t="s">
        <v>83</v>
      </c>
      <c r="F37" s="4">
        <f t="shared" si="15"/>
        <v>4</v>
      </c>
      <c r="G37" s="5">
        <v>43700</v>
      </c>
      <c r="H37" s="6">
        <v>2.5299999999999998</v>
      </c>
      <c r="I37" s="36">
        <f t="shared" si="16"/>
        <v>1011.9999999999999</v>
      </c>
      <c r="J37" s="5">
        <v>43706</v>
      </c>
      <c r="K37" s="6">
        <v>2.9</v>
      </c>
      <c r="L37" s="36">
        <f t="shared" si="8"/>
        <v>1160</v>
      </c>
      <c r="M37" s="38">
        <f t="shared" si="9"/>
        <v>16.8</v>
      </c>
      <c r="N37" s="9">
        <f t="shared" si="10"/>
        <v>131.2000000000001</v>
      </c>
      <c r="O37" s="9">
        <f t="shared" si="5"/>
        <v>8348.7999999999993</v>
      </c>
      <c r="P37" s="11">
        <f t="shared" si="11"/>
        <v>0.12964426877470367</v>
      </c>
      <c r="Q37" s="12">
        <f t="shared" si="12"/>
        <v>6</v>
      </c>
      <c r="R37" s="1"/>
    </row>
    <row r="38" spans="1:18" x14ac:dyDescent="0.2">
      <c r="A38" s="49" t="s">
        <v>117</v>
      </c>
      <c r="B38" s="49" t="s">
        <v>118</v>
      </c>
      <c r="C38" s="2" t="s">
        <v>111</v>
      </c>
      <c r="D38" s="3" t="s">
        <v>17</v>
      </c>
      <c r="E38" s="2" t="s">
        <v>20</v>
      </c>
      <c r="F38" s="4">
        <f t="shared" si="15"/>
        <v>11</v>
      </c>
      <c r="G38" s="35">
        <v>43717</v>
      </c>
      <c r="H38" s="37">
        <v>0.9</v>
      </c>
      <c r="I38" s="7">
        <f t="shared" si="16"/>
        <v>990</v>
      </c>
      <c r="J38" s="35">
        <v>43718</v>
      </c>
      <c r="K38" s="37">
        <v>1.35</v>
      </c>
      <c r="L38" s="7">
        <f t="shared" si="8"/>
        <v>1485.0000000000002</v>
      </c>
      <c r="M38" s="8">
        <f t="shared" si="9"/>
        <v>18.2</v>
      </c>
      <c r="N38" s="9">
        <f t="shared" si="10"/>
        <v>476.80000000000024</v>
      </c>
      <c r="O38" s="9">
        <f t="shared" si="5"/>
        <v>8825.6</v>
      </c>
      <c r="P38" s="11">
        <f t="shared" si="11"/>
        <v>0.48161616161616183</v>
      </c>
      <c r="Q38" s="12">
        <f t="shared" si="12"/>
        <v>1</v>
      </c>
      <c r="R38" s="1"/>
    </row>
    <row r="39" spans="1:18" x14ac:dyDescent="0.2">
      <c r="A39" s="49" t="s">
        <v>0</v>
      </c>
      <c r="B39" s="49" t="s">
        <v>8</v>
      </c>
      <c r="C39" s="2" t="s">
        <v>9</v>
      </c>
      <c r="D39" s="3" t="s">
        <v>17</v>
      </c>
      <c r="E39" s="2" t="s">
        <v>15</v>
      </c>
      <c r="F39" s="4">
        <f t="shared" si="15"/>
        <v>8</v>
      </c>
      <c r="G39" s="35">
        <v>43724</v>
      </c>
      <c r="H39" s="6">
        <v>1.2</v>
      </c>
      <c r="I39" s="7">
        <f t="shared" si="16"/>
        <v>960</v>
      </c>
      <c r="J39" s="35">
        <v>43725</v>
      </c>
      <c r="K39" s="6">
        <v>1.75</v>
      </c>
      <c r="L39" s="7">
        <f t="shared" si="8"/>
        <v>1400</v>
      </c>
      <c r="M39" s="38">
        <f t="shared" si="9"/>
        <v>17.600000000000001</v>
      </c>
      <c r="N39" s="9">
        <f t="shared" si="10"/>
        <v>422.4</v>
      </c>
      <c r="O39" s="9">
        <f t="shared" si="5"/>
        <v>9248</v>
      </c>
      <c r="P39" s="11">
        <f t="shared" si="11"/>
        <v>0.44</v>
      </c>
      <c r="Q39" s="12">
        <f t="shared" si="12"/>
        <v>1</v>
      </c>
      <c r="R39" s="1"/>
    </row>
    <row r="40" spans="1:18" x14ac:dyDescent="0.2">
      <c r="A40" s="49" t="s">
        <v>76</v>
      </c>
      <c r="B40" s="49" t="s">
        <v>77</v>
      </c>
      <c r="C40" s="2" t="s">
        <v>9</v>
      </c>
      <c r="D40" s="10" t="s">
        <v>17</v>
      </c>
      <c r="E40" s="2" t="s">
        <v>84</v>
      </c>
      <c r="F40" s="2">
        <f t="shared" si="15"/>
        <v>6</v>
      </c>
      <c r="G40" s="35">
        <v>43724</v>
      </c>
      <c r="H40" s="37">
        <v>1.74</v>
      </c>
      <c r="I40" s="36">
        <f t="shared" si="16"/>
        <v>1044</v>
      </c>
      <c r="J40" s="35">
        <v>43728</v>
      </c>
      <c r="K40" s="37">
        <v>2.85</v>
      </c>
      <c r="L40" s="36">
        <f t="shared" si="8"/>
        <v>1710.0000000000002</v>
      </c>
      <c r="M40" s="38">
        <f t="shared" si="9"/>
        <v>17.2</v>
      </c>
      <c r="N40" s="9">
        <f t="shared" si="10"/>
        <v>648.80000000000018</v>
      </c>
      <c r="O40" s="9">
        <f t="shared" si="5"/>
        <v>9896.7999999999993</v>
      </c>
      <c r="P40" s="11">
        <f t="shared" si="11"/>
        <v>0.62145593869731819</v>
      </c>
      <c r="Q40" s="12">
        <f t="shared" si="12"/>
        <v>4</v>
      </c>
      <c r="R40" s="1"/>
    </row>
    <row r="41" spans="1:18" x14ac:dyDescent="0.2">
      <c r="A41" s="49" t="s">
        <v>0</v>
      </c>
      <c r="B41" s="49" t="s">
        <v>8</v>
      </c>
      <c r="C41" s="2" t="s">
        <v>9</v>
      </c>
      <c r="D41" s="3" t="s">
        <v>18</v>
      </c>
      <c r="E41" s="2" t="s">
        <v>15</v>
      </c>
      <c r="F41" s="4">
        <f t="shared" si="15"/>
        <v>7</v>
      </c>
      <c r="G41" s="35">
        <v>43740</v>
      </c>
      <c r="H41" s="6">
        <v>1.35</v>
      </c>
      <c r="I41" s="7">
        <f t="shared" si="16"/>
        <v>945.00000000000011</v>
      </c>
      <c r="J41" s="35">
        <v>43746</v>
      </c>
      <c r="K41" s="6">
        <v>1.87</v>
      </c>
      <c r="L41" s="7">
        <f t="shared" si="8"/>
        <v>1309</v>
      </c>
      <c r="M41" s="8">
        <f t="shared" si="9"/>
        <v>17.399999999999999</v>
      </c>
      <c r="N41" s="9">
        <f t="shared" si="10"/>
        <v>346.59999999999991</v>
      </c>
      <c r="O41" s="9">
        <f t="shared" si="5"/>
        <v>10243.4</v>
      </c>
      <c r="P41" s="11">
        <f t="shared" si="11"/>
        <v>0.36677248677248664</v>
      </c>
      <c r="Q41" s="12">
        <f t="shared" si="12"/>
        <v>6</v>
      </c>
      <c r="R41" s="1"/>
    </row>
    <row r="42" spans="1:18" x14ac:dyDescent="0.2">
      <c r="A42" s="49" t="s">
        <v>76</v>
      </c>
      <c r="B42" s="49" t="s">
        <v>77</v>
      </c>
      <c r="C42" s="2" t="s">
        <v>9</v>
      </c>
      <c r="D42" s="3" t="s">
        <v>18</v>
      </c>
      <c r="E42" s="2" t="s">
        <v>56</v>
      </c>
      <c r="F42" s="2">
        <f t="shared" si="15"/>
        <v>5</v>
      </c>
      <c r="G42" s="35">
        <v>43740</v>
      </c>
      <c r="H42" s="37">
        <v>1.77</v>
      </c>
      <c r="I42" s="36">
        <f t="shared" si="16"/>
        <v>885</v>
      </c>
      <c r="J42" s="35">
        <v>43746</v>
      </c>
      <c r="K42" s="37">
        <v>2.25</v>
      </c>
      <c r="L42" s="36">
        <f t="shared" si="8"/>
        <v>1125</v>
      </c>
      <c r="M42" s="8">
        <f t="shared" si="9"/>
        <v>17</v>
      </c>
      <c r="N42" s="9">
        <f t="shared" si="10"/>
        <v>223</v>
      </c>
      <c r="O42" s="9">
        <f t="shared" si="5"/>
        <v>10466.4</v>
      </c>
      <c r="P42" s="11">
        <f t="shared" si="11"/>
        <v>0.25197740112994349</v>
      </c>
      <c r="Q42" s="12">
        <f t="shared" si="12"/>
        <v>6</v>
      </c>
      <c r="R42" s="1"/>
    </row>
    <row r="43" spans="1:18" x14ac:dyDescent="0.2">
      <c r="A43" s="49" t="s">
        <v>0</v>
      </c>
      <c r="B43" s="49" t="s">
        <v>8</v>
      </c>
      <c r="C43" s="2" t="s">
        <v>111</v>
      </c>
      <c r="D43" s="3" t="s">
        <v>19</v>
      </c>
      <c r="E43" s="2" t="s">
        <v>25</v>
      </c>
      <c r="F43" s="4">
        <f t="shared" si="15"/>
        <v>8</v>
      </c>
      <c r="G43" s="35">
        <v>43746</v>
      </c>
      <c r="H43" s="37">
        <v>1.25</v>
      </c>
      <c r="I43" s="7">
        <f t="shared" si="16"/>
        <v>1000</v>
      </c>
      <c r="J43" s="35">
        <v>43749</v>
      </c>
      <c r="K43" s="37">
        <v>0.88</v>
      </c>
      <c r="L43" s="7">
        <f t="shared" si="8"/>
        <v>704</v>
      </c>
      <c r="M43" s="38">
        <f t="shared" si="9"/>
        <v>17.600000000000001</v>
      </c>
      <c r="N43" s="9">
        <f t="shared" si="10"/>
        <v>-313.60000000000002</v>
      </c>
      <c r="O43" s="9">
        <f t="shared" si="5"/>
        <v>10152.799999999999</v>
      </c>
      <c r="P43" s="11">
        <f t="shared" si="11"/>
        <v>-0.31360000000000005</v>
      </c>
      <c r="Q43" s="12">
        <f t="shared" si="12"/>
        <v>3</v>
      </c>
      <c r="R43" s="1"/>
    </row>
    <row r="44" spans="1:18" x14ac:dyDescent="0.2">
      <c r="A44" s="49" t="s">
        <v>153</v>
      </c>
      <c r="B44" s="48" t="s">
        <v>154</v>
      </c>
      <c r="C44" s="2" t="s">
        <v>155</v>
      </c>
      <c r="D44" s="3" t="s">
        <v>19</v>
      </c>
      <c r="E44" s="2" t="s">
        <v>156</v>
      </c>
      <c r="F44" s="4">
        <f t="shared" si="15"/>
        <v>6</v>
      </c>
      <c r="G44" s="35">
        <v>43754</v>
      </c>
      <c r="H44" s="37">
        <v>1.55</v>
      </c>
      <c r="I44" s="7">
        <f t="shared" si="16"/>
        <v>930.00000000000011</v>
      </c>
      <c r="J44" s="35">
        <v>43759</v>
      </c>
      <c r="K44" s="37">
        <v>1.1299999999999999</v>
      </c>
      <c r="L44" s="7">
        <f t="shared" si="8"/>
        <v>677.99999999999989</v>
      </c>
      <c r="M44" s="38">
        <f t="shared" si="9"/>
        <v>17.2</v>
      </c>
      <c r="N44" s="9">
        <f t="shared" si="10"/>
        <v>-269.20000000000022</v>
      </c>
      <c r="O44" s="9">
        <f t="shared" si="5"/>
        <v>9883.5999999999985</v>
      </c>
      <c r="P44" s="11">
        <f t="shared" si="11"/>
        <v>-0.28946236559139804</v>
      </c>
      <c r="Q44" s="12">
        <f t="shared" si="12"/>
        <v>5</v>
      </c>
      <c r="R44" s="1"/>
    </row>
    <row r="45" spans="1:18" x14ac:dyDescent="0.2">
      <c r="A45" s="49" t="s">
        <v>0</v>
      </c>
      <c r="B45" s="49" t="s">
        <v>8</v>
      </c>
      <c r="C45" s="2" t="s">
        <v>9</v>
      </c>
      <c r="D45" s="3" t="s">
        <v>19</v>
      </c>
      <c r="E45" s="2" t="s">
        <v>20</v>
      </c>
      <c r="F45" s="4">
        <f t="shared" si="15"/>
        <v>7</v>
      </c>
      <c r="G45" s="35">
        <v>43755</v>
      </c>
      <c r="H45" s="6">
        <v>1.37</v>
      </c>
      <c r="I45" s="7">
        <f t="shared" si="16"/>
        <v>959</v>
      </c>
      <c r="J45" s="35">
        <v>43762</v>
      </c>
      <c r="K45" s="6">
        <v>1.74</v>
      </c>
      <c r="L45" s="7">
        <f t="shared" si="8"/>
        <v>1218</v>
      </c>
      <c r="M45" s="8">
        <f t="shared" si="9"/>
        <v>17.399999999999999</v>
      </c>
      <c r="N45" s="9">
        <f t="shared" si="10"/>
        <v>241.6</v>
      </c>
      <c r="O45" s="9">
        <f t="shared" si="5"/>
        <v>10125.199999999999</v>
      </c>
      <c r="P45" s="11">
        <f t="shared" si="11"/>
        <v>0.25192909280500519</v>
      </c>
      <c r="Q45" s="12">
        <f t="shared" si="12"/>
        <v>7</v>
      </c>
      <c r="R45" s="1"/>
    </row>
    <row r="46" spans="1:18" x14ac:dyDescent="0.2">
      <c r="A46" s="49" t="s">
        <v>76</v>
      </c>
      <c r="B46" s="49" t="s">
        <v>77</v>
      </c>
      <c r="C46" s="2" t="s">
        <v>9</v>
      </c>
      <c r="D46" s="3" t="s">
        <v>19</v>
      </c>
      <c r="E46" s="2" t="s">
        <v>84</v>
      </c>
      <c r="F46" s="2">
        <f t="shared" si="15"/>
        <v>7</v>
      </c>
      <c r="G46" s="35">
        <v>43755</v>
      </c>
      <c r="H46" s="37">
        <v>1.44</v>
      </c>
      <c r="I46" s="36">
        <f t="shared" si="16"/>
        <v>1008</v>
      </c>
      <c r="J46" s="35">
        <v>43763</v>
      </c>
      <c r="K46" s="37">
        <v>2.1</v>
      </c>
      <c r="L46" s="36">
        <f t="shared" si="8"/>
        <v>1470</v>
      </c>
      <c r="M46" s="38">
        <f t="shared" si="9"/>
        <v>17.399999999999999</v>
      </c>
      <c r="N46" s="9">
        <f t="shared" si="10"/>
        <v>444.6</v>
      </c>
      <c r="O46" s="9">
        <f t="shared" si="5"/>
        <v>10569.8</v>
      </c>
      <c r="P46" s="11">
        <f t="shared" si="11"/>
        <v>0.44107142857142861</v>
      </c>
      <c r="Q46" s="12">
        <f t="shared" si="12"/>
        <v>8</v>
      </c>
      <c r="R46" s="1"/>
    </row>
    <row r="47" spans="1:18" x14ac:dyDescent="0.2">
      <c r="A47" s="49" t="s">
        <v>76</v>
      </c>
      <c r="B47" s="49" t="s">
        <v>77</v>
      </c>
      <c r="C47" s="2" t="s">
        <v>9</v>
      </c>
      <c r="D47" s="10" t="s">
        <v>21</v>
      </c>
      <c r="E47" s="4" t="s">
        <v>85</v>
      </c>
      <c r="F47" s="4">
        <f t="shared" si="15"/>
        <v>5</v>
      </c>
      <c r="G47" s="5">
        <v>43774</v>
      </c>
      <c r="H47" s="6">
        <v>1.77</v>
      </c>
      <c r="I47" s="36">
        <f t="shared" si="16"/>
        <v>885</v>
      </c>
      <c r="J47" s="5">
        <v>43780</v>
      </c>
      <c r="K47" s="6">
        <v>2.6</v>
      </c>
      <c r="L47" s="36">
        <f t="shared" si="8"/>
        <v>1300</v>
      </c>
      <c r="M47" s="8">
        <f t="shared" si="9"/>
        <v>17</v>
      </c>
      <c r="N47" s="9">
        <f t="shared" si="10"/>
        <v>398</v>
      </c>
      <c r="O47" s="9">
        <f t="shared" si="5"/>
        <v>10967.8</v>
      </c>
      <c r="P47" s="11">
        <f t="shared" si="11"/>
        <v>0.44971751412429378</v>
      </c>
      <c r="Q47" s="12">
        <f t="shared" si="12"/>
        <v>6</v>
      </c>
    </row>
    <row r="48" spans="1:18" x14ac:dyDescent="0.2">
      <c r="A48" s="49" t="s">
        <v>0</v>
      </c>
      <c r="B48" s="49" t="s">
        <v>8</v>
      </c>
      <c r="C48" s="2" t="s">
        <v>9</v>
      </c>
      <c r="D48" s="10" t="s">
        <v>21</v>
      </c>
      <c r="E48" s="2" t="s">
        <v>20</v>
      </c>
      <c r="F48" s="4">
        <f t="shared" si="15"/>
        <v>9</v>
      </c>
      <c r="G48" s="35">
        <v>43781</v>
      </c>
      <c r="H48" s="6">
        <v>1.1000000000000001</v>
      </c>
      <c r="I48" s="7">
        <f t="shared" si="16"/>
        <v>990</v>
      </c>
      <c r="J48" s="35">
        <v>43782</v>
      </c>
      <c r="K48" s="6">
        <v>1.41</v>
      </c>
      <c r="L48" s="7">
        <f t="shared" ref="L48:L80" si="20">K48*F48*100</f>
        <v>1269</v>
      </c>
      <c r="M48" s="8">
        <f t="shared" ref="M48:M80" si="21">16+(F48*0.2)</f>
        <v>17.8</v>
      </c>
      <c r="N48" s="9">
        <f t="shared" ref="N48:N80" si="22">L48-I48-M48</f>
        <v>261.2</v>
      </c>
      <c r="O48" s="9">
        <f t="shared" si="5"/>
        <v>11229</v>
      </c>
      <c r="P48" s="11">
        <f t="shared" ref="P48:P80" si="23">N48/I48</f>
        <v>0.26383838383838382</v>
      </c>
      <c r="Q48" s="12">
        <f t="shared" ref="Q48:Q80" si="24">IF(J48-G48=0,1,J48-G48)</f>
        <v>1</v>
      </c>
      <c r="R48" s="1"/>
    </row>
    <row r="49" spans="1:18" x14ac:dyDescent="0.2">
      <c r="A49" s="49" t="s">
        <v>0</v>
      </c>
      <c r="B49" s="49" t="s">
        <v>8</v>
      </c>
      <c r="C49" s="2" t="s">
        <v>9</v>
      </c>
      <c r="D49" s="10" t="s">
        <v>22</v>
      </c>
      <c r="E49" s="2" t="s">
        <v>20</v>
      </c>
      <c r="F49" s="4">
        <f t="shared" si="15"/>
        <v>6</v>
      </c>
      <c r="G49" s="35">
        <v>43795</v>
      </c>
      <c r="H49" s="6">
        <v>1.68</v>
      </c>
      <c r="I49" s="7">
        <f t="shared" si="16"/>
        <v>1008</v>
      </c>
      <c r="J49" s="35">
        <v>43801</v>
      </c>
      <c r="K49" s="6">
        <v>2.21</v>
      </c>
      <c r="L49" s="7">
        <f t="shared" si="20"/>
        <v>1326</v>
      </c>
      <c r="M49" s="38">
        <f t="shared" si="21"/>
        <v>17.2</v>
      </c>
      <c r="N49" s="9">
        <f t="shared" si="22"/>
        <v>300.8</v>
      </c>
      <c r="O49" s="9">
        <f t="shared" si="5"/>
        <v>11529.8</v>
      </c>
      <c r="P49" s="11">
        <f t="shared" si="23"/>
        <v>0.29841269841269841</v>
      </c>
      <c r="Q49" s="12">
        <f t="shared" si="24"/>
        <v>6</v>
      </c>
      <c r="R49" s="1"/>
    </row>
    <row r="50" spans="1:18" x14ac:dyDescent="0.2">
      <c r="A50" s="49" t="s">
        <v>76</v>
      </c>
      <c r="B50" s="49" t="s">
        <v>77</v>
      </c>
      <c r="C50" s="2" t="s">
        <v>9</v>
      </c>
      <c r="D50" s="10" t="s">
        <v>21</v>
      </c>
      <c r="E50" s="2" t="s">
        <v>84</v>
      </c>
      <c r="F50" s="2">
        <f t="shared" si="15"/>
        <v>9</v>
      </c>
      <c r="G50" s="35">
        <v>43795</v>
      </c>
      <c r="H50" s="37">
        <v>1.06</v>
      </c>
      <c r="I50" s="36">
        <f t="shared" si="16"/>
        <v>954.00000000000011</v>
      </c>
      <c r="J50" s="35">
        <v>43801</v>
      </c>
      <c r="K50" s="37">
        <v>1.72</v>
      </c>
      <c r="L50" s="36">
        <f t="shared" si="20"/>
        <v>1548</v>
      </c>
      <c r="M50" s="8">
        <f t="shared" si="21"/>
        <v>17.8</v>
      </c>
      <c r="N50" s="9">
        <f t="shared" si="22"/>
        <v>576.19999999999993</v>
      </c>
      <c r="O50" s="9">
        <f t="shared" si="5"/>
        <v>12106</v>
      </c>
      <c r="P50" s="11">
        <f t="shared" si="23"/>
        <v>0.6039832285115303</v>
      </c>
      <c r="Q50" s="12">
        <f t="shared" si="24"/>
        <v>6</v>
      </c>
      <c r="R50" s="1"/>
    </row>
    <row r="51" spans="1:18" x14ac:dyDescent="0.2">
      <c r="A51" s="49" t="s">
        <v>117</v>
      </c>
      <c r="B51" s="49" t="s">
        <v>118</v>
      </c>
      <c r="C51" s="2" t="s">
        <v>155</v>
      </c>
      <c r="D51" s="3" t="s">
        <v>23</v>
      </c>
      <c r="E51" s="2" t="s">
        <v>15</v>
      </c>
      <c r="F51" s="2">
        <f t="shared" ref="F51:F84" si="25">INT(10.5/H51)</f>
        <v>6</v>
      </c>
      <c r="G51" s="35">
        <v>43803</v>
      </c>
      <c r="H51" s="37">
        <v>1.6</v>
      </c>
      <c r="I51" s="36">
        <f t="shared" ref="I51:I84" si="26">F51*H51*100</f>
        <v>960.00000000000011</v>
      </c>
      <c r="J51" s="35">
        <v>43803</v>
      </c>
      <c r="K51" s="37">
        <v>1.75</v>
      </c>
      <c r="L51" s="36">
        <f t="shared" si="20"/>
        <v>1050</v>
      </c>
      <c r="M51" s="8">
        <f t="shared" si="21"/>
        <v>17.2</v>
      </c>
      <c r="N51" s="9">
        <f t="shared" si="22"/>
        <v>72.799999999999883</v>
      </c>
      <c r="O51" s="9">
        <f t="shared" si="5"/>
        <v>12178.8</v>
      </c>
      <c r="P51" s="11">
        <f t="shared" si="23"/>
        <v>7.5833333333333197E-2</v>
      </c>
      <c r="Q51" s="12">
        <f t="shared" si="24"/>
        <v>1</v>
      </c>
      <c r="R51" s="1"/>
    </row>
    <row r="52" spans="1:18" x14ac:dyDescent="0.2">
      <c r="A52" s="49" t="s">
        <v>0</v>
      </c>
      <c r="B52" s="49" t="s">
        <v>8</v>
      </c>
      <c r="C52" s="2" t="s">
        <v>9</v>
      </c>
      <c r="D52" s="3" t="s">
        <v>23</v>
      </c>
      <c r="E52" s="2" t="s">
        <v>20</v>
      </c>
      <c r="F52" s="4">
        <f t="shared" si="25"/>
        <v>7</v>
      </c>
      <c r="G52" s="35">
        <v>43809</v>
      </c>
      <c r="H52" s="6">
        <v>1.36</v>
      </c>
      <c r="I52" s="7">
        <f t="shared" si="26"/>
        <v>952.00000000000011</v>
      </c>
      <c r="J52" s="35">
        <v>43811</v>
      </c>
      <c r="K52" s="6">
        <v>2.11</v>
      </c>
      <c r="L52" s="7">
        <f t="shared" si="20"/>
        <v>1477</v>
      </c>
      <c r="M52" s="38">
        <f t="shared" si="21"/>
        <v>17.399999999999999</v>
      </c>
      <c r="N52" s="9">
        <f t="shared" si="22"/>
        <v>507.59999999999991</v>
      </c>
      <c r="O52" s="9">
        <f t="shared" si="5"/>
        <v>12686.4</v>
      </c>
      <c r="P52" s="11">
        <f t="shared" si="23"/>
        <v>0.53319327731092425</v>
      </c>
      <c r="Q52" s="12">
        <f t="shared" si="24"/>
        <v>2</v>
      </c>
      <c r="R52" s="1"/>
    </row>
    <row r="53" spans="1:18" x14ac:dyDescent="0.2">
      <c r="A53" s="49" t="s">
        <v>76</v>
      </c>
      <c r="B53" s="49" t="s">
        <v>77</v>
      </c>
      <c r="C53" s="2" t="s">
        <v>9</v>
      </c>
      <c r="D53" s="3" t="s">
        <v>23</v>
      </c>
      <c r="E53" s="2" t="s">
        <v>56</v>
      </c>
      <c r="F53" s="2">
        <f t="shared" si="25"/>
        <v>7</v>
      </c>
      <c r="G53" s="35">
        <v>43809</v>
      </c>
      <c r="H53" s="37">
        <v>1.35</v>
      </c>
      <c r="I53" s="36">
        <f t="shared" si="26"/>
        <v>945.00000000000011</v>
      </c>
      <c r="J53" s="35">
        <v>43810</v>
      </c>
      <c r="K53" s="37">
        <v>2.0499999999999998</v>
      </c>
      <c r="L53" s="36">
        <f t="shared" si="20"/>
        <v>1434.9999999999998</v>
      </c>
      <c r="M53" s="8">
        <f t="shared" si="21"/>
        <v>17.399999999999999</v>
      </c>
      <c r="N53" s="9">
        <f t="shared" si="22"/>
        <v>472.59999999999968</v>
      </c>
      <c r="O53" s="9">
        <f t="shared" si="5"/>
        <v>13159</v>
      </c>
      <c r="P53" s="11">
        <f t="shared" si="23"/>
        <v>0.50010582010581972</v>
      </c>
      <c r="Q53" s="12">
        <f t="shared" si="24"/>
        <v>1</v>
      </c>
      <c r="R53" s="1"/>
    </row>
    <row r="54" spans="1:18" x14ac:dyDescent="0.2">
      <c r="A54" s="48" t="s">
        <v>159</v>
      </c>
      <c r="B54" s="50" t="s">
        <v>160</v>
      </c>
      <c r="C54" s="51" t="s">
        <v>111</v>
      </c>
      <c r="D54" s="10" t="s">
        <v>24</v>
      </c>
      <c r="E54" s="4" t="s">
        <v>162</v>
      </c>
      <c r="F54" s="4">
        <f t="shared" si="25"/>
        <v>10</v>
      </c>
      <c r="G54" s="5">
        <v>43812</v>
      </c>
      <c r="H54" s="6">
        <v>1.02</v>
      </c>
      <c r="I54" s="36">
        <f t="shared" si="26"/>
        <v>1019.9999999999999</v>
      </c>
      <c r="J54" s="5">
        <v>43825</v>
      </c>
      <c r="K54" s="6">
        <v>1.7</v>
      </c>
      <c r="L54" s="36">
        <f t="shared" si="20"/>
        <v>1700</v>
      </c>
      <c r="M54" s="38">
        <f t="shared" si="21"/>
        <v>18</v>
      </c>
      <c r="N54" s="9">
        <f t="shared" si="22"/>
        <v>662.00000000000011</v>
      </c>
      <c r="O54" s="9">
        <f t="shared" si="5"/>
        <v>13821</v>
      </c>
      <c r="P54" s="11">
        <f t="shared" si="23"/>
        <v>0.64901960784313739</v>
      </c>
      <c r="Q54" s="12">
        <f t="shared" si="24"/>
        <v>13</v>
      </c>
      <c r="R54" s="40"/>
    </row>
    <row r="55" spans="1:18" x14ac:dyDescent="0.2">
      <c r="A55" s="48" t="s">
        <v>153</v>
      </c>
      <c r="B55" s="48" t="s">
        <v>154</v>
      </c>
      <c r="C55" s="51" t="s">
        <v>111</v>
      </c>
      <c r="D55" s="10" t="s">
        <v>163</v>
      </c>
      <c r="E55" s="4" t="s">
        <v>164</v>
      </c>
      <c r="F55" s="4">
        <f t="shared" si="25"/>
        <v>6</v>
      </c>
      <c r="G55" s="5">
        <v>43816</v>
      </c>
      <c r="H55" s="6">
        <v>1.75</v>
      </c>
      <c r="I55" s="36">
        <f t="shared" si="26"/>
        <v>1050</v>
      </c>
      <c r="J55" s="5">
        <v>43830</v>
      </c>
      <c r="K55" s="6">
        <v>2.6</v>
      </c>
      <c r="L55" s="36">
        <f t="shared" si="20"/>
        <v>1560.0000000000002</v>
      </c>
      <c r="M55" s="38">
        <f t="shared" si="21"/>
        <v>17.2</v>
      </c>
      <c r="N55" s="9">
        <f t="shared" si="22"/>
        <v>492.80000000000024</v>
      </c>
      <c r="O55" s="9">
        <f t="shared" si="5"/>
        <v>14313.800000000001</v>
      </c>
      <c r="P55" s="11">
        <f t="shared" si="23"/>
        <v>0.46933333333333355</v>
      </c>
      <c r="Q55" s="12">
        <f t="shared" si="24"/>
        <v>14</v>
      </c>
      <c r="R55" s="40"/>
    </row>
    <row r="56" spans="1:18" x14ac:dyDescent="0.2">
      <c r="A56" s="49" t="s">
        <v>0</v>
      </c>
      <c r="B56" s="49" t="s">
        <v>8</v>
      </c>
      <c r="C56" s="2" t="s">
        <v>9</v>
      </c>
      <c r="D56" s="10" t="s">
        <v>24</v>
      </c>
      <c r="E56" s="4" t="s">
        <v>15</v>
      </c>
      <c r="F56" s="4">
        <f t="shared" si="25"/>
        <v>8</v>
      </c>
      <c r="G56" s="5">
        <v>43818</v>
      </c>
      <c r="H56" s="6">
        <v>1.31</v>
      </c>
      <c r="I56" s="7">
        <f t="shared" si="26"/>
        <v>1048</v>
      </c>
      <c r="J56" s="5">
        <v>43826</v>
      </c>
      <c r="K56" s="6">
        <v>2.5</v>
      </c>
      <c r="L56" s="7">
        <f t="shared" si="20"/>
        <v>2000</v>
      </c>
      <c r="M56" s="38">
        <f t="shared" si="21"/>
        <v>17.600000000000001</v>
      </c>
      <c r="N56" s="9">
        <f t="shared" si="22"/>
        <v>934.4</v>
      </c>
      <c r="O56" s="9">
        <f t="shared" si="5"/>
        <v>15248.2</v>
      </c>
      <c r="P56" s="11">
        <f t="shared" si="23"/>
        <v>0.89160305343511448</v>
      </c>
      <c r="Q56" s="12">
        <f t="shared" si="24"/>
        <v>8</v>
      </c>
      <c r="R56" s="1"/>
    </row>
    <row r="57" spans="1:18" x14ac:dyDescent="0.2">
      <c r="A57" s="49" t="s">
        <v>0</v>
      </c>
      <c r="B57" s="49" t="s">
        <v>8</v>
      </c>
      <c r="C57" s="2" t="s">
        <v>9</v>
      </c>
      <c r="D57" s="10" t="s">
        <v>24</v>
      </c>
      <c r="E57" s="2" t="s">
        <v>25</v>
      </c>
      <c r="F57" s="4">
        <f t="shared" si="25"/>
        <v>9</v>
      </c>
      <c r="G57" s="35">
        <v>43840</v>
      </c>
      <c r="H57" s="6">
        <v>1.1499999999999999</v>
      </c>
      <c r="I57" s="7">
        <f t="shared" si="26"/>
        <v>1035</v>
      </c>
      <c r="J57" s="35">
        <v>43846</v>
      </c>
      <c r="K57" s="6">
        <v>1.25</v>
      </c>
      <c r="L57" s="7">
        <f t="shared" si="20"/>
        <v>1125</v>
      </c>
      <c r="M57" s="8">
        <f t="shared" si="21"/>
        <v>17.8</v>
      </c>
      <c r="N57" s="9">
        <f t="shared" si="22"/>
        <v>72.2</v>
      </c>
      <c r="O57" s="9">
        <f t="shared" si="5"/>
        <v>15320.400000000001</v>
      </c>
      <c r="P57" s="11">
        <f t="shared" si="23"/>
        <v>6.975845410628019E-2</v>
      </c>
      <c r="Q57" s="12">
        <f t="shared" si="24"/>
        <v>6</v>
      </c>
      <c r="R57" s="1"/>
    </row>
    <row r="58" spans="1:18" x14ac:dyDescent="0.2">
      <c r="A58" s="49" t="s">
        <v>76</v>
      </c>
      <c r="B58" s="49" t="s">
        <v>77</v>
      </c>
      <c r="C58" s="2" t="s">
        <v>9</v>
      </c>
      <c r="D58" s="10" t="s">
        <v>24</v>
      </c>
      <c r="E58" s="2" t="s">
        <v>42</v>
      </c>
      <c r="F58" s="2">
        <f t="shared" si="25"/>
        <v>5</v>
      </c>
      <c r="G58" s="35">
        <v>43840</v>
      </c>
      <c r="H58" s="37">
        <v>2.0299999999999998</v>
      </c>
      <c r="I58" s="36">
        <f t="shared" si="26"/>
        <v>1014.9999999999999</v>
      </c>
      <c r="J58" s="35">
        <v>43846</v>
      </c>
      <c r="K58" s="37">
        <v>2.09</v>
      </c>
      <c r="L58" s="36">
        <f t="shared" si="20"/>
        <v>1045</v>
      </c>
      <c r="M58" s="38">
        <f t="shared" si="21"/>
        <v>17</v>
      </c>
      <c r="N58" s="9">
        <f t="shared" si="22"/>
        <v>13.000000000000114</v>
      </c>
      <c r="O58" s="9">
        <f t="shared" si="5"/>
        <v>15333.400000000001</v>
      </c>
      <c r="P58" s="11">
        <f t="shared" si="23"/>
        <v>1.2807881773399128E-2</v>
      </c>
      <c r="Q58" s="12">
        <f t="shared" si="24"/>
        <v>6</v>
      </c>
      <c r="R58" s="1"/>
    </row>
    <row r="59" spans="1:18" x14ac:dyDescent="0.2">
      <c r="A59" s="48" t="s">
        <v>159</v>
      </c>
      <c r="B59" s="50" t="s">
        <v>160</v>
      </c>
      <c r="C59" s="51" t="s">
        <v>9</v>
      </c>
      <c r="D59" s="10" t="s">
        <v>24</v>
      </c>
      <c r="E59" s="4" t="s">
        <v>161</v>
      </c>
      <c r="F59" s="4">
        <f t="shared" si="25"/>
        <v>10</v>
      </c>
      <c r="G59" s="5">
        <v>43840</v>
      </c>
      <c r="H59" s="6">
        <v>1.01</v>
      </c>
      <c r="I59" s="36">
        <f t="shared" si="26"/>
        <v>1010</v>
      </c>
      <c r="J59" s="5">
        <v>43858</v>
      </c>
      <c r="K59" s="6">
        <v>0.63</v>
      </c>
      <c r="L59" s="36">
        <f t="shared" si="20"/>
        <v>630</v>
      </c>
      <c r="M59" s="38">
        <f t="shared" si="21"/>
        <v>18</v>
      </c>
      <c r="N59" s="9">
        <f t="shared" si="22"/>
        <v>-398</v>
      </c>
      <c r="O59" s="9">
        <f t="shared" si="5"/>
        <v>14935.400000000001</v>
      </c>
      <c r="P59" s="11">
        <f t="shared" si="23"/>
        <v>-0.39405940594059408</v>
      </c>
      <c r="Q59" s="12">
        <f t="shared" si="24"/>
        <v>18</v>
      </c>
      <c r="R59" s="40"/>
    </row>
    <row r="60" spans="1:18" x14ac:dyDescent="0.2">
      <c r="A60" s="49" t="s">
        <v>0</v>
      </c>
      <c r="B60" s="49" t="s">
        <v>8</v>
      </c>
      <c r="C60" s="2" t="s">
        <v>9</v>
      </c>
      <c r="D60" s="10" t="s">
        <v>26</v>
      </c>
      <c r="E60" s="2" t="s">
        <v>25</v>
      </c>
      <c r="F60" s="4">
        <f t="shared" si="25"/>
        <v>8</v>
      </c>
      <c r="G60" s="35">
        <v>43859</v>
      </c>
      <c r="H60" s="6">
        <v>1.18</v>
      </c>
      <c r="I60" s="7">
        <f t="shared" si="26"/>
        <v>944</v>
      </c>
      <c r="J60" s="35">
        <v>43867</v>
      </c>
      <c r="K60" s="6">
        <v>0.85</v>
      </c>
      <c r="L60" s="7">
        <f t="shared" si="20"/>
        <v>680</v>
      </c>
      <c r="M60" s="8">
        <f t="shared" si="21"/>
        <v>17.600000000000001</v>
      </c>
      <c r="N60" s="9">
        <f t="shared" si="22"/>
        <v>-281.60000000000002</v>
      </c>
      <c r="O60" s="9">
        <f t="shared" si="5"/>
        <v>14653.800000000001</v>
      </c>
      <c r="P60" s="11">
        <f t="shared" si="23"/>
        <v>-0.29830508474576273</v>
      </c>
      <c r="Q60" s="12">
        <f t="shared" si="24"/>
        <v>8</v>
      </c>
      <c r="R60" s="1"/>
    </row>
    <row r="61" spans="1:18" x14ac:dyDescent="0.2">
      <c r="A61" s="49" t="s">
        <v>76</v>
      </c>
      <c r="B61" s="49" t="s">
        <v>77</v>
      </c>
      <c r="C61" s="2" t="s">
        <v>9</v>
      </c>
      <c r="D61" s="10" t="s">
        <v>24</v>
      </c>
      <c r="E61" s="2" t="s">
        <v>83</v>
      </c>
      <c r="F61" s="2">
        <f t="shared" si="25"/>
        <v>9</v>
      </c>
      <c r="G61" s="35">
        <v>43859</v>
      </c>
      <c r="H61" s="37">
        <v>1.1000000000000001</v>
      </c>
      <c r="I61" s="36">
        <f t="shared" si="26"/>
        <v>990</v>
      </c>
      <c r="J61" s="35">
        <v>43861</v>
      </c>
      <c r="K61" s="37">
        <v>1.62</v>
      </c>
      <c r="L61" s="36">
        <f t="shared" si="20"/>
        <v>1458.0000000000002</v>
      </c>
      <c r="M61" s="8">
        <f t="shared" si="21"/>
        <v>17.8</v>
      </c>
      <c r="N61" s="9">
        <f t="shared" si="22"/>
        <v>450.20000000000022</v>
      </c>
      <c r="O61" s="9">
        <f t="shared" si="5"/>
        <v>15104.000000000002</v>
      </c>
      <c r="P61" s="11">
        <f t="shared" si="23"/>
        <v>0.45474747474747496</v>
      </c>
      <c r="Q61" s="12">
        <f t="shared" si="24"/>
        <v>2</v>
      </c>
    </row>
    <row r="62" spans="1:18" x14ac:dyDescent="0.2">
      <c r="A62" s="49" t="s">
        <v>0</v>
      </c>
      <c r="B62" s="49" t="s">
        <v>8</v>
      </c>
      <c r="C62" s="2" t="s">
        <v>155</v>
      </c>
      <c r="D62" s="10" t="s">
        <v>26</v>
      </c>
      <c r="E62" s="2" t="s">
        <v>15</v>
      </c>
      <c r="F62" s="2">
        <f t="shared" si="25"/>
        <v>7</v>
      </c>
      <c r="G62" s="35">
        <v>43866</v>
      </c>
      <c r="H62" s="37">
        <v>1.4</v>
      </c>
      <c r="I62" s="36">
        <f t="shared" si="26"/>
        <v>979.99999999999989</v>
      </c>
      <c r="J62" s="35">
        <v>43871</v>
      </c>
      <c r="K62" s="37">
        <v>1.6</v>
      </c>
      <c r="L62" s="36">
        <f t="shared" si="20"/>
        <v>1120</v>
      </c>
      <c r="M62" s="8">
        <f t="shared" si="21"/>
        <v>17.399999999999999</v>
      </c>
      <c r="N62" s="9">
        <f t="shared" si="22"/>
        <v>122.60000000000011</v>
      </c>
      <c r="O62" s="9">
        <f t="shared" si="5"/>
        <v>15226.600000000002</v>
      </c>
      <c r="P62" s="11">
        <f t="shared" si="23"/>
        <v>0.12510204081632664</v>
      </c>
      <c r="Q62" s="12">
        <f t="shared" si="24"/>
        <v>5</v>
      </c>
    </row>
    <row r="63" spans="1:18" x14ac:dyDescent="0.2">
      <c r="A63" s="49" t="s">
        <v>76</v>
      </c>
      <c r="B63" s="49" t="s">
        <v>77</v>
      </c>
      <c r="C63" s="2" t="s">
        <v>155</v>
      </c>
      <c r="D63" s="10" t="s">
        <v>26</v>
      </c>
      <c r="E63" s="2" t="s">
        <v>42</v>
      </c>
      <c r="F63" s="2">
        <f t="shared" si="25"/>
        <v>7</v>
      </c>
      <c r="G63" s="35">
        <v>43866</v>
      </c>
      <c r="H63" s="37">
        <v>1.38</v>
      </c>
      <c r="I63" s="36">
        <f t="shared" si="26"/>
        <v>966</v>
      </c>
      <c r="J63" s="35">
        <v>43871</v>
      </c>
      <c r="K63" s="37">
        <v>1.6</v>
      </c>
      <c r="L63" s="36">
        <f t="shared" si="20"/>
        <v>1120</v>
      </c>
      <c r="M63" s="8">
        <f t="shared" si="21"/>
        <v>17.399999999999999</v>
      </c>
      <c r="N63" s="9">
        <f t="shared" si="22"/>
        <v>136.6</v>
      </c>
      <c r="O63" s="9">
        <f t="shared" si="5"/>
        <v>15363.200000000003</v>
      </c>
      <c r="P63" s="11">
        <f t="shared" si="23"/>
        <v>0.14140786749482401</v>
      </c>
      <c r="Q63" s="12">
        <f t="shared" si="24"/>
        <v>5</v>
      </c>
    </row>
    <row r="64" spans="1:18" x14ac:dyDescent="0.2">
      <c r="A64" s="49" t="s">
        <v>117</v>
      </c>
      <c r="B64" s="49" t="s">
        <v>118</v>
      </c>
      <c r="C64" s="2" t="s">
        <v>155</v>
      </c>
      <c r="D64" s="3" t="s">
        <v>86</v>
      </c>
      <c r="E64" s="2" t="s">
        <v>172</v>
      </c>
      <c r="F64" s="2">
        <f t="shared" si="25"/>
        <v>7</v>
      </c>
      <c r="G64" s="35">
        <v>43887</v>
      </c>
      <c r="H64" s="37">
        <v>1.44</v>
      </c>
      <c r="I64" s="36">
        <f t="shared" si="26"/>
        <v>1008</v>
      </c>
      <c r="J64" s="35">
        <v>43893</v>
      </c>
      <c r="K64" s="37">
        <v>2.5499999999999998</v>
      </c>
      <c r="L64" s="36">
        <f t="shared" ref="L64" si="27">K64*F64*100</f>
        <v>1784.9999999999998</v>
      </c>
      <c r="M64" s="8">
        <f t="shared" ref="M64" si="28">16+(F64*0.2)</f>
        <v>17.399999999999999</v>
      </c>
      <c r="N64" s="9">
        <f t="shared" ref="N64" si="29">L64-I64-M64</f>
        <v>759.5999999999998</v>
      </c>
      <c r="O64" s="9">
        <f t="shared" si="5"/>
        <v>16122.800000000003</v>
      </c>
      <c r="P64" s="11">
        <f t="shared" ref="P64" si="30">N64/I64</f>
        <v>0.75357142857142834</v>
      </c>
      <c r="Q64" s="12">
        <f t="shared" ref="Q64" si="31">IF(J64-G64=0,1,J64-G64)</f>
        <v>6</v>
      </c>
    </row>
    <row r="65" spans="1:18" x14ac:dyDescent="0.2">
      <c r="A65" s="49" t="s">
        <v>0</v>
      </c>
      <c r="B65" s="49" t="s">
        <v>8</v>
      </c>
      <c r="C65" s="2" t="s">
        <v>9</v>
      </c>
      <c r="D65" s="3" t="s">
        <v>27</v>
      </c>
      <c r="E65" s="2" t="s">
        <v>25</v>
      </c>
      <c r="F65" s="2">
        <f t="shared" si="25"/>
        <v>11</v>
      </c>
      <c r="G65" s="35">
        <v>43893</v>
      </c>
      <c r="H65" s="6">
        <v>0.93</v>
      </c>
      <c r="I65" s="7">
        <f t="shared" si="26"/>
        <v>1023</v>
      </c>
      <c r="J65" s="35">
        <v>43893</v>
      </c>
      <c r="K65" s="6">
        <v>1.52</v>
      </c>
      <c r="L65" s="7">
        <f t="shared" si="20"/>
        <v>1672</v>
      </c>
      <c r="M65" s="8">
        <f t="shared" si="21"/>
        <v>18.2</v>
      </c>
      <c r="N65" s="9">
        <f t="shared" si="22"/>
        <v>630.79999999999995</v>
      </c>
      <c r="O65" s="9">
        <f t="shared" si="5"/>
        <v>16753.600000000002</v>
      </c>
      <c r="P65" s="11">
        <f t="shared" si="23"/>
        <v>0.61661779081133916</v>
      </c>
      <c r="Q65" s="12">
        <f t="shared" si="24"/>
        <v>1</v>
      </c>
      <c r="R65" s="1"/>
    </row>
    <row r="66" spans="1:18" x14ac:dyDescent="0.2">
      <c r="A66" s="49" t="s">
        <v>76</v>
      </c>
      <c r="B66" s="49" t="s">
        <v>77</v>
      </c>
      <c r="C66" s="2" t="s">
        <v>9</v>
      </c>
      <c r="D66" s="3" t="s">
        <v>86</v>
      </c>
      <c r="E66" s="2" t="s">
        <v>51</v>
      </c>
      <c r="F66" s="2">
        <f t="shared" si="25"/>
        <v>5</v>
      </c>
      <c r="G66" s="35">
        <v>43893</v>
      </c>
      <c r="H66" s="37">
        <v>1.79</v>
      </c>
      <c r="I66" s="36">
        <f t="shared" si="26"/>
        <v>894.99999999999989</v>
      </c>
      <c r="J66" s="35">
        <v>43893</v>
      </c>
      <c r="K66" s="37">
        <v>2.76</v>
      </c>
      <c r="L66" s="36">
        <f t="shared" si="20"/>
        <v>1380</v>
      </c>
      <c r="M66" s="38">
        <f t="shared" si="21"/>
        <v>17</v>
      </c>
      <c r="N66" s="9">
        <f t="shared" si="22"/>
        <v>468.00000000000011</v>
      </c>
      <c r="O66" s="9">
        <f t="shared" si="5"/>
        <v>17221.600000000002</v>
      </c>
      <c r="P66" s="11">
        <f t="shared" si="23"/>
        <v>0.52290502793296112</v>
      </c>
      <c r="Q66" s="12">
        <f t="shared" si="24"/>
        <v>1</v>
      </c>
      <c r="R66" s="1"/>
    </row>
    <row r="67" spans="1:18" x14ac:dyDescent="0.2">
      <c r="A67" s="49" t="s">
        <v>0</v>
      </c>
      <c r="B67" s="49" t="s">
        <v>8</v>
      </c>
      <c r="C67" s="2" t="s">
        <v>9</v>
      </c>
      <c r="D67" s="3" t="s">
        <v>28</v>
      </c>
      <c r="E67" s="2" t="s">
        <v>20</v>
      </c>
      <c r="F67" s="4">
        <f t="shared" si="25"/>
        <v>8</v>
      </c>
      <c r="G67" s="35">
        <v>43907</v>
      </c>
      <c r="H67" s="6">
        <v>1.31</v>
      </c>
      <c r="I67" s="7">
        <f t="shared" si="26"/>
        <v>1048</v>
      </c>
      <c r="J67" s="35">
        <v>43907</v>
      </c>
      <c r="K67" s="6">
        <v>1.76</v>
      </c>
      <c r="L67" s="7">
        <f t="shared" si="20"/>
        <v>1408</v>
      </c>
      <c r="M67" s="38">
        <f t="shared" si="21"/>
        <v>17.600000000000001</v>
      </c>
      <c r="N67" s="9">
        <f t="shared" si="22"/>
        <v>342.4</v>
      </c>
      <c r="O67" s="9">
        <f t="shared" si="5"/>
        <v>17564.000000000004</v>
      </c>
      <c r="P67" s="11">
        <f t="shared" si="23"/>
        <v>0.32671755725190837</v>
      </c>
      <c r="Q67" s="12">
        <f t="shared" si="24"/>
        <v>1</v>
      </c>
      <c r="R67" s="1"/>
    </row>
    <row r="68" spans="1:18" x14ac:dyDescent="0.2">
      <c r="A68" s="49" t="s">
        <v>76</v>
      </c>
      <c r="B68" s="49" t="s">
        <v>77</v>
      </c>
      <c r="C68" s="2" t="s">
        <v>9</v>
      </c>
      <c r="D68" s="3" t="s">
        <v>29</v>
      </c>
      <c r="E68" s="2" t="s">
        <v>35</v>
      </c>
      <c r="F68" s="2">
        <f t="shared" si="25"/>
        <v>7</v>
      </c>
      <c r="G68" s="35">
        <v>43907</v>
      </c>
      <c r="H68" s="37">
        <v>1.41</v>
      </c>
      <c r="I68" s="36">
        <f t="shared" si="26"/>
        <v>986.99999999999989</v>
      </c>
      <c r="J68" s="35">
        <v>43907</v>
      </c>
      <c r="K68" s="37">
        <v>2.93</v>
      </c>
      <c r="L68" s="36">
        <f t="shared" si="20"/>
        <v>2051</v>
      </c>
      <c r="M68" s="8">
        <f t="shared" si="21"/>
        <v>17.399999999999999</v>
      </c>
      <c r="N68" s="9">
        <f t="shared" si="22"/>
        <v>1046.5999999999999</v>
      </c>
      <c r="O68" s="9">
        <f t="shared" si="5"/>
        <v>18610.600000000002</v>
      </c>
      <c r="P68" s="11">
        <f t="shared" si="23"/>
        <v>1.0603850050658561</v>
      </c>
      <c r="Q68" s="12">
        <f t="shared" si="24"/>
        <v>1</v>
      </c>
      <c r="R68" s="1"/>
    </row>
    <row r="69" spans="1:18" x14ac:dyDescent="0.2">
      <c r="A69" s="49" t="s">
        <v>0</v>
      </c>
      <c r="B69" s="49" t="s">
        <v>8</v>
      </c>
      <c r="C69" s="2" t="s">
        <v>9</v>
      </c>
      <c r="D69" s="3" t="s">
        <v>28</v>
      </c>
      <c r="E69" s="2" t="s">
        <v>20</v>
      </c>
      <c r="F69" s="4">
        <f t="shared" si="25"/>
        <v>5</v>
      </c>
      <c r="G69" s="35">
        <v>43909</v>
      </c>
      <c r="H69" s="6">
        <v>1.9</v>
      </c>
      <c r="I69" s="7">
        <f t="shared" si="26"/>
        <v>950</v>
      </c>
      <c r="J69" s="35">
        <v>43909</v>
      </c>
      <c r="K69" s="6">
        <v>1.52</v>
      </c>
      <c r="L69" s="7">
        <f t="shared" si="20"/>
        <v>760</v>
      </c>
      <c r="M69" s="38">
        <f t="shared" si="21"/>
        <v>17</v>
      </c>
      <c r="N69" s="9">
        <f t="shared" si="22"/>
        <v>-207</v>
      </c>
      <c r="O69" s="9">
        <f t="shared" si="5"/>
        <v>18403.600000000002</v>
      </c>
      <c r="P69" s="11">
        <f t="shared" si="23"/>
        <v>-0.21789473684210525</v>
      </c>
      <c r="Q69" s="12">
        <f t="shared" si="24"/>
        <v>1</v>
      </c>
      <c r="R69" s="1"/>
    </row>
    <row r="70" spans="1:18" x14ac:dyDescent="0.2">
      <c r="A70" s="49" t="s">
        <v>0</v>
      </c>
      <c r="B70" s="49" t="s">
        <v>8</v>
      </c>
      <c r="C70" s="2" t="s">
        <v>9</v>
      </c>
      <c r="D70" s="10" t="s">
        <v>29</v>
      </c>
      <c r="E70" s="4" t="s">
        <v>30</v>
      </c>
      <c r="F70" s="4">
        <f t="shared" si="25"/>
        <v>4</v>
      </c>
      <c r="G70" s="5">
        <v>43914</v>
      </c>
      <c r="H70" s="6">
        <v>2.15</v>
      </c>
      <c r="I70" s="7">
        <f t="shared" si="26"/>
        <v>860</v>
      </c>
      <c r="J70" s="5">
        <v>43915</v>
      </c>
      <c r="K70" s="6">
        <v>3.45</v>
      </c>
      <c r="L70" s="7">
        <f t="shared" si="20"/>
        <v>1380</v>
      </c>
      <c r="M70" s="8">
        <f t="shared" si="21"/>
        <v>16.8</v>
      </c>
      <c r="N70" s="9">
        <f t="shared" si="22"/>
        <v>503.2</v>
      </c>
      <c r="O70" s="9">
        <f t="shared" si="5"/>
        <v>18906.800000000003</v>
      </c>
      <c r="P70" s="11">
        <f t="shared" si="23"/>
        <v>0.58511627906976738</v>
      </c>
      <c r="Q70" s="12">
        <f t="shared" si="24"/>
        <v>1</v>
      </c>
      <c r="R70" s="1"/>
    </row>
    <row r="71" spans="1:18" x14ac:dyDescent="0.2">
      <c r="A71" s="49" t="s">
        <v>0</v>
      </c>
      <c r="B71" s="49" t="s">
        <v>8</v>
      </c>
      <c r="C71" s="2" t="s">
        <v>9</v>
      </c>
      <c r="D71" s="3" t="s">
        <v>31</v>
      </c>
      <c r="E71" s="2" t="s">
        <v>13</v>
      </c>
      <c r="F71" s="4">
        <f t="shared" si="25"/>
        <v>5</v>
      </c>
      <c r="G71" s="35">
        <v>43923</v>
      </c>
      <c r="H71" s="6">
        <v>1.91</v>
      </c>
      <c r="I71" s="7">
        <f t="shared" si="26"/>
        <v>954.99999999999989</v>
      </c>
      <c r="J71" s="35">
        <v>43927</v>
      </c>
      <c r="K71" s="6">
        <v>2.62</v>
      </c>
      <c r="L71" s="7">
        <f t="shared" si="20"/>
        <v>1310.0000000000002</v>
      </c>
      <c r="M71" s="38">
        <f t="shared" si="21"/>
        <v>17</v>
      </c>
      <c r="N71" s="9">
        <f t="shared" si="22"/>
        <v>338.00000000000034</v>
      </c>
      <c r="O71" s="9">
        <f t="shared" si="5"/>
        <v>19244.800000000003</v>
      </c>
      <c r="P71" s="11">
        <f t="shared" si="23"/>
        <v>0.35392670157068101</v>
      </c>
      <c r="Q71" s="12">
        <f t="shared" si="24"/>
        <v>4</v>
      </c>
      <c r="R71" s="1"/>
    </row>
    <row r="72" spans="1:18" x14ac:dyDescent="0.2">
      <c r="A72" s="49" t="s">
        <v>76</v>
      </c>
      <c r="B72" s="49" t="s">
        <v>77</v>
      </c>
      <c r="C72" s="2" t="s">
        <v>9</v>
      </c>
      <c r="D72" s="10" t="s">
        <v>87</v>
      </c>
      <c r="E72" s="2" t="s">
        <v>35</v>
      </c>
      <c r="F72" s="2">
        <f t="shared" si="25"/>
        <v>5</v>
      </c>
      <c r="G72" s="35">
        <v>43923</v>
      </c>
      <c r="H72" s="37">
        <v>2.0099999999999998</v>
      </c>
      <c r="I72" s="36">
        <f t="shared" si="26"/>
        <v>1004.9999999999999</v>
      </c>
      <c r="J72" s="35">
        <v>43927</v>
      </c>
      <c r="K72" s="37">
        <v>2.13</v>
      </c>
      <c r="L72" s="36">
        <f t="shared" si="20"/>
        <v>1064.9999999999998</v>
      </c>
      <c r="M72" s="8">
        <f t="shared" si="21"/>
        <v>17</v>
      </c>
      <c r="N72" s="9">
        <f t="shared" si="22"/>
        <v>42.999999999999886</v>
      </c>
      <c r="O72" s="9">
        <f t="shared" si="5"/>
        <v>19287.800000000003</v>
      </c>
      <c r="P72" s="11">
        <f t="shared" si="23"/>
        <v>4.2786069651741185E-2</v>
      </c>
      <c r="Q72" s="12">
        <f t="shared" si="24"/>
        <v>4</v>
      </c>
      <c r="R72" s="1"/>
    </row>
    <row r="73" spans="1:18" x14ac:dyDescent="0.2">
      <c r="A73" s="49" t="s">
        <v>76</v>
      </c>
      <c r="B73" s="49" t="s">
        <v>77</v>
      </c>
      <c r="C73" s="2" t="s">
        <v>9</v>
      </c>
      <c r="D73" s="10" t="s">
        <v>87</v>
      </c>
      <c r="E73" s="4" t="s">
        <v>88</v>
      </c>
      <c r="F73" s="4">
        <f t="shared" si="25"/>
        <v>3</v>
      </c>
      <c r="G73" s="5">
        <v>43941</v>
      </c>
      <c r="H73" s="6">
        <v>3.2</v>
      </c>
      <c r="I73" s="36">
        <f t="shared" si="26"/>
        <v>960.00000000000011</v>
      </c>
      <c r="J73" s="5">
        <v>43944</v>
      </c>
      <c r="K73" s="6">
        <v>6.05</v>
      </c>
      <c r="L73" s="36">
        <f t="shared" si="20"/>
        <v>1814.9999999999998</v>
      </c>
      <c r="M73" s="38">
        <f t="shared" si="21"/>
        <v>16.600000000000001</v>
      </c>
      <c r="N73" s="9">
        <f t="shared" si="22"/>
        <v>838.39999999999964</v>
      </c>
      <c r="O73" s="9">
        <f t="shared" si="5"/>
        <v>20126.200000000004</v>
      </c>
      <c r="P73" s="11">
        <f t="shared" si="23"/>
        <v>0.87333333333333285</v>
      </c>
      <c r="Q73" s="12">
        <f t="shared" si="24"/>
        <v>3</v>
      </c>
      <c r="R73" s="1"/>
    </row>
    <row r="74" spans="1:18" x14ac:dyDescent="0.2">
      <c r="A74" s="49" t="s">
        <v>153</v>
      </c>
      <c r="B74" s="48" t="s">
        <v>154</v>
      </c>
      <c r="C74" s="2" t="s">
        <v>155</v>
      </c>
      <c r="D74" s="3" t="s">
        <v>87</v>
      </c>
      <c r="E74" s="2" t="s">
        <v>157</v>
      </c>
      <c r="F74" s="4">
        <f t="shared" si="25"/>
        <v>5</v>
      </c>
      <c r="G74" s="35">
        <v>43941</v>
      </c>
      <c r="H74" s="37">
        <v>2.04</v>
      </c>
      <c r="I74" s="7">
        <f t="shared" si="26"/>
        <v>1019.9999999999999</v>
      </c>
      <c r="J74" s="35">
        <v>43944</v>
      </c>
      <c r="K74" s="37">
        <v>3.5</v>
      </c>
      <c r="L74" s="7">
        <f t="shared" si="20"/>
        <v>1750</v>
      </c>
      <c r="M74" s="38">
        <f t="shared" si="21"/>
        <v>17</v>
      </c>
      <c r="N74" s="9">
        <f t="shared" si="22"/>
        <v>713.00000000000011</v>
      </c>
      <c r="O74" s="9">
        <f t="shared" si="5"/>
        <v>20839.200000000004</v>
      </c>
      <c r="P74" s="11">
        <f t="shared" si="23"/>
        <v>0.69901960784313744</v>
      </c>
      <c r="Q74" s="12">
        <f t="shared" si="24"/>
        <v>3</v>
      </c>
      <c r="R74" s="1"/>
    </row>
    <row r="75" spans="1:18" x14ac:dyDescent="0.2">
      <c r="A75" s="49" t="s">
        <v>0</v>
      </c>
      <c r="B75" s="49" t="s">
        <v>8</v>
      </c>
      <c r="C75" s="2" t="s">
        <v>9</v>
      </c>
      <c r="D75" s="3" t="s">
        <v>32</v>
      </c>
      <c r="E75" s="2" t="s">
        <v>33</v>
      </c>
      <c r="F75" s="4">
        <f t="shared" si="25"/>
        <v>4</v>
      </c>
      <c r="G75" s="35">
        <v>43955</v>
      </c>
      <c r="H75" s="6">
        <v>2.13</v>
      </c>
      <c r="I75" s="7">
        <f t="shared" si="26"/>
        <v>852</v>
      </c>
      <c r="J75" s="35">
        <v>43958</v>
      </c>
      <c r="K75" s="6">
        <v>2.62</v>
      </c>
      <c r="L75" s="7">
        <f t="shared" si="20"/>
        <v>1048</v>
      </c>
      <c r="M75" s="8">
        <f t="shared" si="21"/>
        <v>16.8</v>
      </c>
      <c r="N75" s="9">
        <f t="shared" si="22"/>
        <v>179.2</v>
      </c>
      <c r="O75" s="9">
        <f t="shared" si="5"/>
        <v>21018.400000000005</v>
      </c>
      <c r="P75" s="11">
        <f t="shared" si="23"/>
        <v>0.21032863849765257</v>
      </c>
      <c r="Q75" s="12">
        <f t="shared" si="24"/>
        <v>3</v>
      </c>
      <c r="R75" s="1"/>
    </row>
    <row r="76" spans="1:18" x14ac:dyDescent="0.2">
      <c r="A76" s="49" t="s">
        <v>76</v>
      </c>
      <c r="B76" s="49" t="s">
        <v>77</v>
      </c>
      <c r="C76" s="2" t="s">
        <v>9</v>
      </c>
      <c r="D76" s="10" t="s">
        <v>89</v>
      </c>
      <c r="E76" s="2" t="s">
        <v>46</v>
      </c>
      <c r="F76" s="4">
        <f t="shared" si="25"/>
        <v>5</v>
      </c>
      <c r="G76" s="35">
        <v>43955</v>
      </c>
      <c r="H76" s="37">
        <v>1.98</v>
      </c>
      <c r="I76" s="36">
        <f t="shared" si="26"/>
        <v>990</v>
      </c>
      <c r="J76" s="35">
        <v>43958</v>
      </c>
      <c r="K76" s="37">
        <v>2.48</v>
      </c>
      <c r="L76" s="36">
        <f t="shared" si="20"/>
        <v>1240</v>
      </c>
      <c r="M76" s="38">
        <f t="shared" si="21"/>
        <v>17</v>
      </c>
      <c r="N76" s="9">
        <f t="shared" si="22"/>
        <v>233</v>
      </c>
      <c r="O76" s="9">
        <f t="shared" si="5"/>
        <v>21251.400000000005</v>
      </c>
      <c r="P76" s="11">
        <f t="shared" si="23"/>
        <v>0.23535353535353534</v>
      </c>
      <c r="Q76" s="12">
        <f t="shared" si="24"/>
        <v>3</v>
      </c>
      <c r="R76" s="1"/>
    </row>
    <row r="77" spans="1:18" x14ac:dyDescent="0.2">
      <c r="A77" s="49" t="s">
        <v>117</v>
      </c>
      <c r="B77" s="49" t="s">
        <v>118</v>
      </c>
      <c r="C77" s="2" t="s">
        <v>155</v>
      </c>
      <c r="D77" s="3" t="s">
        <v>34</v>
      </c>
      <c r="E77" s="2" t="s">
        <v>173</v>
      </c>
      <c r="F77" s="4">
        <f t="shared" si="25"/>
        <v>8</v>
      </c>
      <c r="G77" s="35">
        <v>43963</v>
      </c>
      <c r="H77" s="6">
        <v>1.28</v>
      </c>
      <c r="I77" s="36">
        <f t="shared" si="26"/>
        <v>1024</v>
      </c>
      <c r="J77" s="35">
        <v>43964</v>
      </c>
      <c r="K77" s="6">
        <v>2.2400000000000002</v>
      </c>
      <c r="L77" s="36">
        <f t="shared" ref="L77:L78" si="32">K77*F77*100</f>
        <v>1792.0000000000002</v>
      </c>
      <c r="M77" s="38">
        <f t="shared" ref="M77:M78" si="33">16+(F77*0.2)</f>
        <v>17.600000000000001</v>
      </c>
      <c r="N77" s="9">
        <f t="shared" ref="N77:N78" si="34">L77-I77-M77</f>
        <v>750.4000000000002</v>
      </c>
      <c r="O77" s="9">
        <f t="shared" si="5"/>
        <v>22001.800000000007</v>
      </c>
      <c r="P77" s="11">
        <f t="shared" ref="P77:P78" si="35">N77/I77</f>
        <v>0.7328125000000002</v>
      </c>
      <c r="Q77" s="12">
        <f t="shared" ref="Q77:Q78" si="36">IF(J77-G77=0,1,J77-G77)</f>
        <v>1</v>
      </c>
      <c r="R77" s="1"/>
    </row>
    <row r="78" spans="1:18" x14ac:dyDescent="0.2">
      <c r="A78" s="49" t="s">
        <v>0</v>
      </c>
      <c r="B78" s="49" t="s">
        <v>8</v>
      </c>
      <c r="C78" s="2" t="s">
        <v>9</v>
      </c>
      <c r="D78" s="3" t="s">
        <v>34</v>
      </c>
      <c r="E78" s="2" t="s">
        <v>35</v>
      </c>
      <c r="F78" s="4">
        <f>INT(10.5/H78)</f>
        <v>4</v>
      </c>
      <c r="G78" s="35">
        <v>43965</v>
      </c>
      <c r="H78" s="6">
        <v>2.11</v>
      </c>
      <c r="I78" s="7">
        <f>F78*H78*100</f>
        <v>844</v>
      </c>
      <c r="J78" s="35">
        <v>43966</v>
      </c>
      <c r="K78" s="6">
        <v>3.07</v>
      </c>
      <c r="L78" s="36">
        <f t="shared" si="32"/>
        <v>1228</v>
      </c>
      <c r="M78" s="38">
        <f t="shared" si="33"/>
        <v>16.8</v>
      </c>
      <c r="N78" s="9">
        <f t="shared" si="34"/>
        <v>367.2</v>
      </c>
      <c r="O78" s="9">
        <f t="shared" ref="O78:O80" si="37">O77+N78</f>
        <v>22369.000000000007</v>
      </c>
      <c r="P78" s="11">
        <f t="shared" si="35"/>
        <v>0.43507109004739336</v>
      </c>
      <c r="Q78" s="12">
        <f t="shared" si="36"/>
        <v>1</v>
      </c>
      <c r="R78" s="1"/>
    </row>
    <row r="79" spans="1:18" x14ac:dyDescent="0.2">
      <c r="A79" s="49" t="s">
        <v>76</v>
      </c>
      <c r="B79" s="49" t="s">
        <v>77</v>
      </c>
      <c r="C79" s="2" t="s">
        <v>9</v>
      </c>
      <c r="D79" s="3" t="s">
        <v>34</v>
      </c>
      <c r="E79" s="2" t="s">
        <v>90</v>
      </c>
      <c r="F79" s="4">
        <f t="shared" si="25"/>
        <v>4</v>
      </c>
      <c r="G79" s="35">
        <v>43979</v>
      </c>
      <c r="H79" s="37">
        <v>2.5</v>
      </c>
      <c r="I79" s="36">
        <f t="shared" si="26"/>
        <v>1000</v>
      </c>
      <c r="J79" s="35">
        <v>43983</v>
      </c>
      <c r="K79" s="37">
        <v>3.9</v>
      </c>
      <c r="L79" s="36">
        <f t="shared" si="20"/>
        <v>1560</v>
      </c>
      <c r="M79" s="8">
        <f t="shared" si="21"/>
        <v>16.8</v>
      </c>
      <c r="N79" s="9">
        <f t="shared" si="22"/>
        <v>543.20000000000005</v>
      </c>
      <c r="O79" s="9">
        <f t="shared" si="37"/>
        <v>22912.200000000008</v>
      </c>
      <c r="P79" s="11">
        <f t="shared" si="23"/>
        <v>0.54320000000000002</v>
      </c>
      <c r="Q79" s="12">
        <f t="shared" si="24"/>
        <v>4</v>
      </c>
    </row>
    <row r="80" spans="1:18" x14ac:dyDescent="0.2">
      <c r="A80" s="49" t="s">
        <v>0</v>
      </c>
      <c r="B80" s="49" t="s">
        <v>8</v>
      </c>
      <c r="C80" s="2" t="s">
        <v>9</v>
      </c>
      <c r="D80" s="10" t="s">
        <v>36</v>
      </c>
      <c r="E80" s="4" t="s">
        <v>35</v>
      </c>
      <c r="F80" s="4">
        <f t="shared" si="25"/>
        <v>6</v>
      </c>
      <c r="G80" s="35">
        <v>43980</v>
      </c>
      <c r="H80" s="6">
        <v>1.64</v>
      </c>
      <c r="I80" s="7">
        <f t="shared" si="26"/>
        <v>984</v>
      </c>
      <c r="J80" s="35">
        <v>43984</v>
      </c>
      <c r="K80" s="6">
        <v>1.29</v>
      </c>
      <c r="L80" s="7">
        <f t="shared" si="20"/>
        <v>774</v>
      </c>
      <c r="M80" s="8">
        <f t="shared" si="21"/>
        <v>17.2</v>
      </c>
      <c r="N80" s="9">
        <f t="shared" si="22"/>
        <v>-227.2</v>
      </c>
      <c r="O80" s="9">
        <f t="shared" si="37"/>
        <v>22685.000000000007</v>
      </c>
      <c r="P80" s="11">
        <f t="shared" si="23"/>
        <v>-0.23089430894308943</v>
      </c>
      <c r="Q80" s="12">
        <f t="shared" si="24"/>
        <v>4</v>
      </c>
    </row>
    <row r="81" spans="1:18" x14ac:dyDescent="0.2">
      <c r="A81" s="49" t="s">
        <v>76</v>
      </c>
      <c r="B81" s="49" t="s">
        <v>77</v>
      </c>
      <c r="C81" s="2" t="s">
        <v>9</v>
      </c>
      <c r="D81" s="10" t="s">
        <v>36</v>
      </c>
      <c r="E81" s="2" t="s">
        <v>91</v>
      </c>
      <c r="F81" s="4">
        <f t="shared" si="25"/>
        <v>7</v>
      </c>
      <c r="G81" s="35">
        <v>43986</v>
      </c>
      <c r="H81" s="37">
        <v>1.48</v>
      </c>
      <c r="I81" s="36">
        <f t="shared" si="26"/>
        <v>1036</v>
      </c>
      <c r="J81" s="35">
        <v>43987</v>
      </c>
      <c r="K81" s="37">
        <v>0.97</v>
      </c>
      <c r="L81" s="36">
        <f t="shared" ref="L81:L98" si="38">K81*F81*100</f>
        <v>679</v>
      </c>
      <c r="M81" s="8">
        <f t="shared" ref="M81:M98" si="39">16+(F81*0.2)</f>
        <v>17.399999999999999</v>
      </c>
      <c r="N81" s="9">
        <f t="shared" ref="N81:N98" si="40">L81-I81-M81</f>
        <v>-374.4</v>
      </c>
      <c r="O81" s="9">
        <f t="shared" ref="O81:O135" si="41">O80+N81</f>
        <v>22310.600000000006</v>
      </c>
      <c r="P81" s="11">
        <f t="shared" ref="P81:P98" si="42">N81/I81</f>
        <v>-0.36138996138996138</v>
      </c>
      <c r="Q81" s="12">
        <f t="shared" ref="Q81:Q111" si="43">IF(J81-G81=0,1,J81-G81)</f>
        <v>1</v>
      </c>
    </row>
    <row r="82" spans="1:18" x14ac:dyDescent="0.2">
      <c r="A82" s="49" t="s">
        <v>0</v>
      </c>
      <c r="B82" s="49" t="s">
        <v>8</v>
      </c>
      <c r="C82" s="2" t="s">
        <v>9</v>
      </c>
      <c r="D82" s="10" t="s">
        <v>37</v>
      </c>
      <c r="E82" s="2" t="s">
        <v>38</v>
      </c>
      <c r="F82" s="4">
        <f t="shared" si="25"/>
        <v>7</v>
      </c>
      <c r="G82" s="35">
        <v>43990</v>
      </c>
      <c r="H82" s="6">
        <v>1.37</v>
      </c>
      <c r="I82" s="7">
        <f t="shared" si="26"/>
        <v>959</v>
      </c>
      <c r="J82" s="35">
        <v>43992</v>
      </c>
      <c r="K82" s="6">
        <v>2.4500000000000002</v>
      </c>
      <c r="L82" s="7">
        <f t="shared" si="38"/>
        <v>1715.0000000000002</v>
      </c>
      <c r="M82" s="8">
        <f t="shared" si="39"/>
        <v>17.399999999999999</v>
      </c>
      <c r="N82" s="9">
        <f t="shared" si="40"/>
        <v>738.60000000000025</v>
      </c>
      <c r="O82" s="9">
        <f t="shared" si="41"/>
        <v>23049.200000000004</v>
      </c>
      <c r="P82" s="11">
        <f t="shared" si="42"/>
        <v>0.7701772679874872</v>
      </c>
      <c r="Q82" s="12">
        <f t="shared" si="43"/>
        <v>2</v>
      </c>
      <c r="R82" s="1"/>
    </row>
    <row r="83" spans="1:18" x14ac:dyDescent="0.2">
      <c r="A83" s="49" t="s">
        <v>76</v>
      </c>
      <c r="B83" s="49" t="s">
        <v>77</v>
      </c>
      <c r="C83" s="2" t="s">
        <v>9</v>
      </c>
      <c r="D83" s="10" t="s">
        <v>36</v>
      </c>
      <c r="E83" s="2" t="s">
        <v>92</v>
      </c>
      <c r="F83" s="4">
        <f t="shared" si="25"/>
        <v>7</v>
      </c>
      <c r="G83" s="35">
        <v>43990</v>
      </c>
      <c r="H83" s="37">
        <v>1.4</v>
      </c>
      <c r="I83" s="36">
        <f t="shared" si="26"/>
        <v>979.99999999999989</v>
      </c>
      <c r="J83" s="35">
        <v>43992</v>
      </c>
      <c r="K83" s="37">
        <v>2.35</v>
      </c>
      <c r="L83" s="36">
        <f t="shared" si="38"/>
        <v>1645</v>
      </c>
      <c r="M83" s="8">
        <f t="shared" si="39"/>
        <v>17.399999999999999</v>
      </c>
      <c r="N83" s="9">
        <f t="shared" si="40"/>
        <v>647.60000000000014</v>
      </c>
      <c r="O83" s="9">
        <f t="shared" si="41"/>
        <v>23696.800000000003</v>
      </c>
      <c r="P83" s="11">
        <f t="shared" si="42"/>
        <v>0.66081632653061251</v>
      </c>
      <c r="Q83" s="12">
        <f t="shared" si="43"/>
        <v>2</v>
      </c>
    </row>
    <row r="84" spans="1:18" x14ac:dyDescent="0.2">
      <c r="A84" s="49" t="s">
        <v>76</v>
      </c>
      <c r="B84" s="49" t="s">
        <v>77</v>
      </c>
      <c r="C84" s="2" t="s">
        <v>9</v>
      </c>
      <c r="D84" s="10" t="s">
        <v>93</v>
      </c>
      <c r="E84" s="2" t="s">
        <v>92</v>
      </c>
      <c r="F84" s="4">
        <f t="shared" si="25"/>
        <v>5</v>
      </c>
      <c r="G84" s="35">
        <v>44001</v>
      </c>
      <c r="H84" s="37">
        <v>1.84</v>
      </c>
      <c r="I84" s="36">
        <f t="shared" si="26"/>
        <v>920.00000000000011</v>
      </c>
      <c r="J84" s="35">
        <v>44004</v>
      </c>
      <c r="K84" s="37">
        <v>2.83</v>
      </c>
      <c r="L84" s="36">
        <f t="shared" si="38"/>
        <v>1415</v>
      </c>
      <c r="M84" s="38">
        <f t="shared" si="39"/>
        <v>17</v>
      </c>
      <c r="N84" s="9">
        <f t="shared" si="40"/>
        <v>477.99999999999989</v>
      </c>
      <c r="O84" s="9">
        <f t="shared" si="41"/>
        <v>24174.800000000003</v>
      </c>
      <c r="P84" s="11">
        <f t="shared" si="42"/>
        <v>0.51956521739130412</v>
      </c>
      <c r="Q84" s="12">
        <f t="shared" si="43"/>
        <v>3</v>
      </c>
      <c r="R84" s="1"/>
    </row>
    <row r="85" spans="1:18" x14ac:dyDescent="0.2">
      <c r="A85" s="49" t="s">
        <v>0</v>
      </c>
      <c r="B85" s="49" t="s">
        <v>8</v>
      </c>
      <c r="C85" s="2" t="s">
        <v>9</v>
      </c>
      <c r="D85" s="13" t="s">
        <v>39</v>
      </c>
      <c r="E85" s="4" t="s">
        <v>40</v>
      </c>
      <c r="F85" s="4">
        <f t="shared" ref="F85:F98" si="44">INT(10.5/H85)</f>
        <v>6</v>
      </c>
      <c r="G85" s="5">
        <v>44019</v>
      </c>
      <c r="H85" s="6">
        <v>1.69</v>
      </c>
      <c r="I85" s="7">
        <f t="shared" ref="I85:I98" si="45">F85*H85*100</f>
        <v>1014</v>
      </c>
      <c r="J85" s="5">
        <v>44020</v>
      </c>
      <c r="K85" s="6">
        <v>2.63</v>
      </c>
      <c r="L85" s="7">
        <f t="shared" si="38"/>
        <v>1578</v>
      </c>
      <c r="M85" s="8">
        <f t="shared" si="39"/>
        <v>17.2</v>
      </c>
      <c r="N85" s="9">
        <f t="shared" si="40"/>
        <v>546.79999999999995</v>
      </c>
      <c r="O85" s="9">
        <f t="shared" si="41"/>
        <v>24721.600000000002</v>
      </c>
      <c r="P85" s="11">
        <f t="shared" si="42"/>
        <v>0.53925049309664685</v>
      </c>
      <c r="Q85" s="12">
        <f t="shared" si="43"/>
        <v>1</v>
      </c>
      <c r="R85" s="1"/>
    </row>
    <row r="86" spans="1:18" x14ac:dyDescent="0.2">
      <c r="A86" s="49" t="s">
        <v>117</v>
      </c>
      <c r="B86" s="49" t="s">
        <v>118</v>
      </c>
      <c r="C86" s="2" t="s">
        <v>111</v>
      </c>
      <c r="D86" s="13" t="s">
        <v>41</v>
      </c>
      <c r="E86" s="2" t="s">
        <v>123</v>
      </c>
      <c r="F86" s="4">
        <f t="shared" si="44"/>
        <v>7</v>
      </c>
      <c r="G86" s="35">
        <v>44027</v>
      </c>
      <c r="H86" s="37">
        <v>1.5</v>
      </c>
      <c r="I86" s="7">
        <f t="shared" si="45"/>
        <v>1050</v>
      </c>
      <c r="J86" s="35">
        <v>44039</v>
      </c>
      <c r="K86" s="37">
        <v>1.93</v>
      </c>
      <c r="L86" s="7">
        <f t="shared" si="38"/>
        <v>1351</v>
      </c>
      <c r="M86" s="38">
        <f t="shared" si="39"/>
        <v>17.399999999999999</v>
      </c>
      <c r="N86" s="9">
        <f t="shared" si="40"/>
        <v>283.60000000000002</v>
      </c>
      <c r="O86" s="9">
        <f t="shared" si="41"/>
        <v>25005.200000000001</v>
      </c>
      <c r="P86" s="11">
        <f t="shared" si="42"/>
        <v>0.27009523809523811</v>
      </c>
      <c r="Q86" s="12">
        <f t="shared" si="43"/>
        <v>12</v>
      </c>
      <c r="R86" s="1"/>
    </row>
    <row r="87" spans="1:18" x14ac:dyDescent="0.2">
      <c r="A87" s="49" t="s">
        <v>0</v>
      </c>
      <c r="B87" s="49" t="s">
        <v>8</v>
      </c>
      <c r="C87" s="2" t="s">
        <v>9</v>
      </c>
      <c r="D87" s="13" t="s">
        <v>41</v>
      </c>
      <c r="E87" s="4" t="s">
        <v>42</v>
      </c>
      <c r="F87" s="4">
        <f t="shared" si="44"/>
        <v>6</v>
      </c>
      <c r="G87" s="5">
        <v>44029</v>
      </c>
      <c r="H87" s="6">
        <v>1.52</v>
      </c>
      <c r="I87" s="7">
        <f t="shared" si="45"/>
        <v>912.00000000000011</v>
      </c>
      <c r="J87" s="5">
        <v>44032</v>
      </c>
      <c r="K87" s="6">
        <v>1.99</v>
      </c>
      <c r="L87" s="7">
        <f t="shared" si="38"/>
        <v>1194</v>
      </c>
      <c r="M87" s="8">
        <f t="shared" si="39"/>
        <v>17.2</v>
      </c>
      <c r="N87" s="9">
        <f t="shared" si="40"/>
        <v>264.7999999999999</v>
      </c>
      <c r="O87" s="9">
        <f t="shared" si="41"/>
        <v>25270</v>
      </c>
      <c r="P87" s="11">
        <f t="shared" si="42"/>
        <v>0.2903508771929823</v>
      </c>
      <c r="Q87" s="12">
        <f t="shared" si="43"/>
        <v>3</v>
      </c>
      <c r="R87" s="1"/>
    </row>
    <row r="88" spans="1:18" x14ac:dyDescent="0.2">
      <c r="A88" s="49" t="s">
        <v>0</v>
      </c>
      <c r="B88" s="49" t="s">
        <v>8</v>
      </c>
      <c r="C88" s="2" t="s">
        <v>9</v>
      </c>
      <c r="D88" s="13" t="s">
        <v>41</v>
      </c>
      <c r="E88" s="4" t="s">
        <v>43</v>
      </c>
      <c r="F88" s="4">
        <f t="shared" si="44"/>
        <v>4</v>
      </c>
      <c r="G88" s="5">
        <v>44034</v>
      </c>
      <c r="H88" s="6">
        <v>2.25</v>
      </c>
      <c r="I88" s="7">
        <f t="shared" si="45"/>
        <v>900</v>
      </c>
      <c r="J88" s="5">
        <v>44035</v>
      </c>
      <c r="K88" s="6">
        <v>1.68</v>
      </c>
      <c r="L88" s="7">
        <f t="shared" si="38"/>
        <v>672</v>
      </c>
      <c r="M88" s="38">
        <f t="shared" si="39"/>
        <v>16.8</v>
      </c>
      <c r="N88" s="9">
        <f t="shared" si="40"/>
        <v>-244.8</v>
      </c>
      <c r="O88" s="9">
        <f t="shared" si="41"/>
        <v>25025.200000000001</v>
      </c>
      <c r="P88" s="11">
        <f t="shared" si="42"/>
        <v>-0.27200000000000002</v>
      </c>
      <c r="Q88" s="12">
        <f t="shared" si="43"/>
        <v>1</v>
      </c>
      <c r="R88" s="1"/>
    </row>
    <row r="89" spans="1:18" x14ac:dyDescent="0.2">
      <c r="A89" s="49" t="s">
        <v>0</v>
      </c>
      <c r="B89" s="49" t="s">
        <v>8</v>
      </c>
      <c r="C89" s="2" t="s">
        <v>9</v>
      </c>
      <c r="D89" s="13" t="s">
        <v>44</v>
      </c>
      <c r="E89" s="2" t="s">
        <v>45</v>
      </c>
      <c r="F89" s="4">
        <f t="shared" si="44"/>
        <v>4</v>
      </c>
      <c r="G89" s="35">
        <v>44043</v>
      </c>
      <c r="H89" s="6">
        <v>2.61</v>
      </c>
      <c r="I89" s="7">
        <f t="shared" si="45"/>
        <v>1044</v>
      </c>
      <c r="J89" s="35">
        <v>44047</v>
      </c>
      <c r="K89" s="6">
        <v>3.3</v>
      </c>
      <c r="L89" s="7">
        <f t="shared" si="38"/>
        <v>1320</v>
      </c>
      <c r="M89" s="38">
        <f t="shared" si="39"/>
        <v>16.8</v>
      </c>
      <c r="N89" s="9">
        <f t="shared" si="40"/>
        <v>259.2</v>
      </c>
      <c r="O89" s="9">
        <f t="shared" si="41"/>
        <v>25284.400000000001</v>
      </c>
      <c r="P89" s="11">
        <f t="shared" si="42"/>
        <v>0.24827586206896551</v>
      </c>
      <c r="Q89" s="12">
        <f t="shared" si="43"/>
        <v>4</v>
      </c>
      <c r="R89" s="1"/>
    </row>
    <row r="90" spans="1:18" x14ac:dyDescent="0.2">
      <c r="A90" s="49" t="s">
        <v>0</v>
      </c>
      <c r="B90" s="49" t="s">
        <v>8</v>
      </c>
      <c r="C90" s="2" t="s">
        <v>9</v>
      </c>
      <c r="D90" s="13" t="s">
        <v>44</v>
      </c>
      <c r="E90" s="4" t="s">
        <v>46</v>
      </c>
      <c r="F90" s="4">
        <f t="shared" si="44"/>
        <v>5</v>
      </c>
      <c r="G90" s="5">
        <v>44047</v>
      </c>
      <c r="H90" s="6">
        <v>1.92</v>
      </c>
      <c r="I90" s="7">
        <f t="shared" si="45"/>
        <v>960</v>
      </c>
      <c r="J90" s="5">
        <v>44048</v>
      </c>
      <c r="K90" s="6">
        <v>2.92</v>
      </c>
      <c r="L90" s="7">
        <f t="shared" si="38"/>
        <v>1460</v>
      </c>
      <c r="M90" s="8">
        <f t="shared" si="39"/>
        <v>17</v>
      </c>
      <c r="N90" s="9">
        <f t="shared" si="40"/>
        <v>483</v>
      </c>
      <c r="O90" s="9">
        <f t="shared" si="41"/>
        <v>25767.4</v>
      </c>
      <c r="P90" s="11">
        <f t="shared" si="42"/>
        <v>0.50312500000000004</v>
      </c>
      <c r="Q90" s="12">
        <f t="shared" si="43"/>
        <v>1</v>
      </c>
      <c r="R90" s="1"/>
    </row>
    <row r="91" spans="1:18" x14ac:dyDescent="0.2">
      <c r="A91" s="49" t="s">
        <v>76</v>
      </c>
      <c r="B91" s="49" t="s">
        <v>77</v>
      </c>
      <c r="C91" s="2" t="s">
        <v>9</v>
      </c>
      <c r="D91" s="13" t="s">
        <v>94</v>
      </c>
      <c r="E91" s="2" t="s">
        <v>95</v>
      </c>
      <c r="F91" s="4">
        <f t="shared" si="44"/>
        <v>4</v>
      </c>
      <c r="G91" s="35">
        <v>44047</v>
      </c>
      <c r="H91" s="37">
        <v>2.31</v>
      </c>
      <c r="I91" s="36">
        <f t="shared" si="45"/>
        <v>924</v>
      </c>
      <c r="J91" s="35">
        <v>44047</v>
      </c>
      <c r="K91" s="37">
        <v>2.85</v>
      </c>
      <c r="L91" s="36">
        <f t="shared" si="38"/>
        <v>1140</v>
      </c>
      <c r="M91" s="38">
        <f t="shared" si="39"/>
        <v>16.8</v>
      </c>
      <c r="N91" s="9">
        <f t="shared" si="40"/>
        <v>199.2</v>
      </c>
      <c r="O91" s="9">
        <f t="shared" si="41"/>
        <v>25966.600000000002</v>
      </c>
      <c r="P91" s="11">
        <f t="shared" si="42"/>
        <v>0.21558441558441557</v>
      </c>
      <c r="Q91" s="12">
        <f t="shared" si="43"/>
        <v>1</v>
      </c>
      <c r="R91" s="1"/>
    </row>
    <row r="92" spans="1:18" x14ac:dyDescent="0.2">
      <c r="A92" s="49" t="s">
        <v>0</v>
      </c>
      <c r="B92" s="49" t="s">
        <v>8</v>
      </c>
      <c r="C92" s="2" t="s">
        <v>9</v>
      </c>
      <c r="D92" s="3" t="s">
        <v>47</v>
      </c>
      <c r="E92" s="2" t="s">
        <v>45</v>
      </c>
      <c r="F92" s="4">
        <f t="shared" si="44"/>
        <v>7</v>
      </c>
      <c r="G92" s="35">
        <v>44056</v>
      </c>
      <c r="H92" s="6">
        <v>1.5</v>
      </c>
      <c r="I92" s="7">
        <f t="shared" si="45"/>
        <v>1050</v>
      </c>
      <c r="J92" s="35">
        <v>44060</v>
      </c>
      <c r="K92" s="6">
        <v>2.41</v>
      </c>
      <c r="L92" s="7">
        <f t="shared" si="38"/>
        <v>1687</v>
      </c>
      <c r="M92" s="8">
        <f t="shared" si="39"/>
        <v>17.399999999999999</v>
      </c>
      <c r="N92" s="9">
        <f t="shared" si="40"/>
        <v>619.6</v>
      </c>
      <c r="O92" s="9">
        <f t="shared" si="41"/>
        <v>26586.2</v>
      </c>
      <c r="P92" s="11">
        <f t="shared" si="42"/>
        <v>0.59009523809523812</v>
      </c>
      <c r="Q92" s="12">
        <f t="shared" si="43"/>
        <v>4</v>
      </c>
      <c r="R92" s="1"/>
    </row>
    <row r="93" spans="1:18" x14ac:dyDescent="0.2">
      <c r="A93" s="49" t="s">
        <v>76</v>
      </c>
      <c r="B93" s="49" t="s">
        <v>77</v>
      </c>
      <c r="C93" s="2" t="s">
        <v>9</v>
      </c>
      <c r="D93" s="13" t="s">
        <v>94</v>
      </c>
      <c r="E93" s="2" t="s">
        <v>96</v>
      </c>
      <c r="F93" s="4">
        <f t="shared" si="44"/>
        <v>5</v>
      </c>
      <c r="G93" s="35">
        <v>44056</v>
      </c>
      <c r="H93" s="37">
        <v>1.96</v>
      </c>
      <c r="I93" s="36">
        <f t="shared" si="45"/>
        <v>980.00000000000011</v>
      </c>
      <c r="J93" s="35">
        <v>44060</v>
      </c>
      <c r="K93" s="37">
        <v>2.5499999999999998</v>
      </c>
      <c r="L93" s="36">
        <f t="shared" si="38"/>
        <v>1275</v>
      </c>
      <c r="M93" s="38">
        <f t="shared" si="39"/>
        <v>17</v>
      </c>
      <c r="N93" s="9">
        <f t="shared" si="40"/>
        <v>277.99999999999989</v>
      </c>
      <c r="O93" s="9">
        <f t="shared" si="41"/>
        <v>26864.2</v>
      </c>
      <c r="P93" s="11">
        <f t="shared" si="42"/>
        <v>0.28367346938775495</v>
      </c>
      <c r="Q93" s="12">
        <f t="shared" si="43"/>
        <v>4</v>
      </c>
      <c r="R93" s="1"/>
    </row>
    <row r="94" spans="1:18" x14ac:dyDescent="0.2">
      <c r="A94" s="49" t="s">
        <v>0</v>
      </c>
      <c r="B94" s="49" t="s">
        <v>8</v>
      </c>
      <c r="C94" s="2" t="s">
        <v>9</v>
      </c>
      <c r="D94" s="3" t="s">
        <v>48</v>
      </c>
      <c r="E94" s="2" t="s">
        <v>45</v>
      </c>
      <c r="F94" s="4">
        <f t="shared" si="44"/>
        <v>6</v>
      </c>
      <c r="G94" s="35">
        <v>44069</v>
      </c>
      <c r="H94" s="6">
        <v>1.75</v>
      </c>
      <c r="I94" s="7">
        <f t="shared" si="45"/>
        <v>1050</v>
      </c>
      <c r="J94" s="35">
        <v>44074</v>
      </c>
      <c r="K94" s="6">
        <v>2.27</v>
      </c>
      <c r="L94" s="7">
        <f t="shared" si="38"/>
        <v>1362</v>
      </c>
      <c r="M94" s="8">
        <f t="shared" si="39"/>
        <v>17.2</v>
      </c>
      <c r="N94" s="9">
        <f t="shared" si="40"/>
        <v>294.8</v>
      </c>
      <c r="O94" s="9">
        <f t="shared" si="41"/>
        <v>27159</v>
      </c>
      <c r="P94" s="11">
        <f t="shared" si="42"/>
        <v>0.28076190476190477</v>
      </c>
      <c r="Q94" s="12">
        <f t="shared" si="43"/>
        <v>5</v>
      </c>
      <c r="R94" s="1"/>
    </row>
    <row r="95" spans="1:18" x14ac:dyDescent="0.2">
      <c r="A95" s="49" t="s">
        <v>76</v>
      </c>
      <c r="B95" s="49" t="s">
        <v>77</v>
      </c>
      <c r="C95" s="2" t="s">
        <v>9</v>
      </c>
      <c r="D95" s="13" t="s">
        <v>94</v>
      </c>
      <c r="E95" s="2" t="s">
        <v>98</v>
      </c>
      <c r="F95" s="2">
        <f t="shared" si="44"/>
        <v>4</v>
      </c>
      <c r="G95" s="35">
        <v>44069</v>
      </c>
      <c r="H95" s="37">
        <v>2.1800000000000002</v>
      </c>
      <c r="I95" s="36">
        <f t="shared" si="45"/>
        <v>872.00000000000011</v>
      </c>
      <c r="J95" s="35">
        <v>44071</v>
      </c>
      <c r="K95" s="37">
        <v>3.35</v>
      </c>
      <c r="L95" s="36">
        <f t="shared" si="38"/>
        <v>1340</v>
      </c>
      <c r="M95" s="38">
        <f t="shared" si="39"/>
        <v>16.8</v>
      </c>
      <c r="N95" s="9">
        <f t="shared" si="40"/>
        <v>451.19999999999987</v>
      </c>
      <c r="O95" s="9">
        <f t="shared" si="41"/>
        <v>27610.2</v>
      </c>
      <c r="P95" s="11">
        <f t="shared" si="42"/>
        <v>0.51743119266055027</v>
      </c>
      <c r="Q95" s="12">
        <f t="shared" si="43"/>
        <v>2</v>
      </c>
      <c r="R95" s="1"/>
    </row>
    <row r="96" spans="1:18" x14ac:dyDescent="0.2">
      <c r="A96" s="49" t="s">
        <v>0</v>
      </c>
      <c r="B96" s="49" t="s">
        <v>8</v>
      </c>
      <c r="C96" s="2" t="s">
        <v>9</v>
      </c>
      <c r="D96" s="3" t="s">
        <v>49</v>
      </c>
      <c r="E96" s="2" t="s">
        <v>45</v>
      </c>
      <c r="F96" s="4">
        <f t="shared" si="44"/>
        <v>5</v>
      </c>
      <c r="G96" s="35">
        <v>44083</v>
      </c>
      <c r="H96" s="6">
        <v>2.1</v>
      </c>
      <c r="I96" s="7">
        <f t="shared" si="45"/>
        <v>1050</v>
      </c>
      <c r="J96" s="35">
        <v>44084</v>
      </c>
      <c r="K96" s="6">
        <v>1.8</v>
      </c>
      <c r="L96" s="7">
        <f t="shared" si="38"/>
        <v>900</v>
      </c>
      <c r="M96" s="8">
        <f t="shared" si="39"/>
        <v>17</v>
      </c>
      <c r="N96" s="9">
        <f t="shared" si="40"/>
        <v>-167</v>
      </c>
      <c r="O96" s="9">
        <f t="shared" si="41"/>
        <v>27443.200000000001</v>
      </c>
      <c r="P96" s="11">
        <f t="shared" si="42"/>
        <v>-0.15904761904761905</v>
      </c>
      <c r="Q96" s="12">
        <f t="shared" si="43"/>
        <v>1</v>
      </c>
      <c r="R96" s="1"/>
    </row>
    <row r="97" spans="1:18" x14ac:dyDescent="0.2">
      <c r="A97" s="49" t="s">
        <v>76</v>
      </c>
      <c r="B97" s="49" t="s">
        <v>77</v>
      </c>
      <c r="C97" s="2" t="s">
        <v>9</v>
      </c>
      <c r="D97" s="3" t="s">
        <v>99</v>
      </c>
      <c r="E97" s="2" t="s">
        <v>96</v>
      </c>
      <c r="F97" s="2">
        <f t="shared" si="44"/>
        <v>5</v>
      </c>
      <c r="G97" s="35">
        <v>44083</v>
      </c>
      <c r="H97" s="37">
        <v>1.92</v>
      </c>
      <c r="I97" s="36">
        <f t="shared" si="45"/>
        <v>960</v>
      </c>
      <c r="J97" s="35">
        <v>44088</v>
      </c>
      <c r="K97" s="37">
        <v>2.13</v>
      </c>
      <c r="L97" s="36">
        <f t="shared" si="38"/>
        <v>1064.9999999999998</v>
      </c>
      <c r="M97" s="8">
        <f t="shared" si="39"/>
        <v>17</v>
      </c>
      <c r="N97" s="9">
        <f t="shared" si="40"/>
        <v>87.999999999999773</v>
      </c>
      <c r="O97" s="9">
        <f t="shared" si="41"/>
        <v>27531.200000000001</v>
      </c>
      <c r="P97" s="11">
        <f t="shared" si="42"/>
        <v>9.1666666666666424E-2</v>
      </c>
      <c r="Q97" s="12">
        <f t="shared" si="43"/>
        <v>5</v>
      </c>
    </row>
    <row r="98" spans="1:18" x14ac:dyDescent="0.2">
      <c r="A98" s="49" t="s">
        <v>117</v>
      </c>
      <c r="B98" s="49" t="s">
        <v>118</v>
      </c>
      <c r="C98" s="2" t="s">
        <v>155</v>
      </c>
      <c r="D98" s="3" t="s">
        <v>52</v>
      </c>
      <c r="E98" s="2" t="s">
        <v>124</v>
      </c>
      <c r="F98" s="2">
        <f t="shared" si="44"/>
        <v>8</v>
      </c>
      <c r="G98" s="35">
        <v>44102</v>
      </c>
      <c r="H98" s="37">
        <v>1.2</v>
      </c>
      <c r="I98" s="36">
        <f t="shared" si="45"/>
        <v>960</v>
      </c>
      <c r="J98" s="35">
        <v>44102</v>
      </c>
      <c r="K98" s="37">
        <v>1.37</v>
      </c>
      <c r="L98" s="36">
        <f t="shared" si="38"/>
        <v>1096</v>
      </c>
      <c r="M98" s="8">
        <f t="shared" si="39"/>
        <v>17.600000000000001</v>
      </c>
      <c r="N98" s="9">
        <f t="shared" si="40"/>
        <v>118.4</v>
      </c>
      <c r="O98" s="9">
        <f t="shared" si="41"/>
        <v>27649.600000000002</v>
      </c>
      <c r="P98" s="11">
        <f t="shared" si="42"/>
        <v>0.12333333333333334</v>
      </c>
      <c r="Q98" s="12">
        <f t="shared" si="43"/>
        <v>1</v>
      </c>
    </row>
    <row r="99" spans="1:18" x14ac:dyDescent="0.2">
      <c r="A99" s="49" t="s">
        <v>117</v>
      </c>
      <c r="B99" s="49" t="s">
        <v>118</v>
      </c>
      <c r="C99" s="2" t="s">
        <v>111</v>
      </c>
      <c r="D99" s="3" t="s">
        <v>52</v>
      </c>
      <c r="E99" s="2" t="s">
        <v>124</v>
      </c>
      <c r="F99" s="4">
        <f t="shared" ref="F99:F122" si="46">INT(10.5/H99)</f>
        <v>6</v>
      </c>
      <c r="G99" s="35">
        <v>44109</v>
      </c>
      <c r="H99" s="37">
        <v>1.72</v>
      </c>
      <c r="I99" s="7">
        <f t="shared" ref="I99:I122" si="47">F99*H99*100</f>
        <v>1032</v>
      </c>
      <c r="J99" s="35">
        <v>44113</v>
      </c>
      <c r="K99" s="37">
        <v>2.27</v>
      </c>
      <c r="L99" s="7">
        <f t="shared" ref="L99:L122" si="48">K99*F99*100</f>
        <v>1362</v>
      </c>
      <c r="M99" s="8">
        <f t="shared" ref="M99:M122" si="49">16+(F99*0.2)</f>
        <v>17.2</v>
      </c>
      <c r="N99" s="9">
        <f t="shared" ref="N99:N122" si="50">L99-I99-M99</f>
        <v>312.8</v>
      </c>
      <c r="O99" s="9">
        <f t="shared" si="41"/>
        <v>27962.400000000001</v>
      </c>
      <c r="P99" s="11">
        <f t="shared" ref="P99:P122" si="51">N99/I99</f>
        <v>0.30310077519379847</v>
      </c>
      <c r="Q99" s="12">
        <f t="shared" si="43"/>
        <v>4</v>
      </c>
      <c r="R99" s="1"/>
    </row>
    <row r="100" spans="1:18" x14ac:dyDescent="0.2">
      <c r="A100" s="49" t="s">
        <v>0</v>
      </c>
      <c r="B100" s="49" t="s">
        <v>8</v>
      </c>
      <c r="C100" s="2" t="s">
        <v>9</v>
      </c>
      <c r="D100" s="3" t="s">
        <v>50</v>
      </c>
      <c r="E100" s="2" t="s">
        <v>51</v>
      </c>
      <c r="F100" s="4">
        <f t="shared" si="46"/>
        <v>6</v>
      </c>
      <c r="G100" s="35">
        <v>44112</v>
      </c>
      <c r="H100" s="6">
        <v>1.68</v>
      </c>
      <c r="I100" s="7">
        <f t="shared" si="47"/>
        <v>1008</v>
      </c>
      <c r="J100" s="35">
        <v>44113</v>
      </c>
      <c r="K100" s="6">
        <v>2.75</v>
      </c>
      <c r="L100" s="7">
        <f t="shared" si="48"/>
        <v>1650</v>
      </c>
      <c r="M100" s="38">
        <f t="shared" si="49"/>
        <v>17.2</v>
      </c>
      <c r="N100" s="9">
        <f t="shared" si="50"/>
        <v>624.79999999999995</v>
      </c>
      <c r="O100" s="9">
        <f t="shared" si="41"/>
        <v>28587.200000000001</v>
      </c>
      <c r="P100" s="11">
        <f t="shared" si="51"/>
        <v>0.61984126984126975</v>
      </c>
      <c r="Q100" s="12">
        <f t="shared" si="43"/>
        <v>1</v>
      </c>
      <c r="R100" s="1"/>
    </row>
    <row r="101" spans="1:18" x14ac:dyDescent="0.2">
      <c r="A101" s="49" t="s">
        <v>76</v>
      </c>
      <c r="B101" s="49" t="s">
        <v>77</v>
      </c>
      <c r="C101" s="2" t="s">
        <v>9</v>
      </c>
      <c r="D101" s="3" t="s">
        <v>50</v>
      </c>
      <c r="E101" s="2" t="s">
        <v>100</v>
      </c>
      <c r="F101" s="2">
        <f t="shared" si="46"/>
        <v>6</v>
      </c>
      <c r="G101" s="35">
        <v>44112</v>
      </c>
      <c r="H101" s="37">
        <v>1.54</v>
      </c>
      <c r="I101" s="36">
        <f t="shared" si="47"/>
        <v>924</v>
      </c>
      <c r="J101" s="35">
        <v>44113</v>
      </c>
      <c r="K101" s="37">
        <v>2.85</v>
      </c>
      <c r="L101" s="36">
        <f t="shared" si="48"/>
        <v>1710.0000000000002</v>
      </c>
      <c r="M101" s="38">
        <f t="shared" si="49"/>
        <v>17.2</v>
      </c>
      <c r="N101" s="9">
        <f t="shared" si="50"/>
        <v>768.80000000000018</v>
      </c>
      <c r="O101" s="9">
        <f t="shared" si="41"/>
        <v>29356</v>
      </c>
      <c r="P101" s="11">
        <f t="shared" si="51"/>
        <v>0.83203463203463224</v>
      </c>
      <c r="Q101" s="12">
        <f t="shared" si="43"/>
        <v>1</v>
      </c>
      <c r="R101" s="1"/>
    </row>
    <row r="102" spans="1:18" x14ac:dyDescent="0.2">
      <c r="A102" s="49" t="s">
        <v>0</v>
      </c>
      <c r="B102" s="49" t="s">
        <v>8</v>
      </c>
      <c r="C102" s="2" t="s">
        <v>111</v>
      </c>
      <c r="D102" s="3" t="s">
        <v>112</v>
      </c>
      <c r="E102" s="2" t="s">
        <v>42</v>
      </c>
      <c r="F102" s="4">
        <f t="shared" si="46"/>
        <v>5</v>
      </c>
      <c r="G102" s="35">
        <v>44113</v>
      </c>
      <c r="H102" s="37">
        <v>2</v>
      </c>
      <c r="I102" s="7">
        <f t="shared" si="47"/>
        <v>1000</v>
      </c>
      <c r="J102" s="35">
        <v>44118</v>
      </c>
      <c r="K102" s="37">
        <v>2.41</v>
      </c>
      <c r="L102" s="7">
        <f t="shared" si="48"/>
        <v>1205</v>
      </c>
      <c r="M102" s="8">
        <f t="shared" si="49"/>
        <v>17</v>
      </c>
      <c r="N102" s="9">
        <f t="shared" si="50"/>
        <v>188</v>
      </c>
      <c r="O102" s="9">
        <f t="shared" si="41"/>
        <v>29544</v>
      </c>
      <c r="P102" s="11">
        <f t="shared" si="51"/>
        <v>0.188</v>
      </c>
      <c r="Q102" s="12">
        <f t="shared" si="43"/>
        <v>5</v>
      </c>
      <c r="R102" s="1"/>
    </row>
    <row r="103" spans="1:18" x14ac:dyDescent="0.2">
      <c r="A103" s="49" t="s">
        <v>76</v>
      </c>
      <c r="B103" s="49" t="s">
        <v>77</v>
      </c>
      <c r="C103" s="2" t="s">
        <v>111</v>
      </c>
      <c r="D103" s="3" t="s">
        <v>112</v>
      </c>
      <c r="E103" s="2" t="s">
        <v>100</v>
      </c>
      <c r="F103" s="4">
        <f t="shared" si="46"/>
        <v>4</v>
      </c>
      <c r="G103" s="35">
        <v>44113</v>
      </c>
      <c r="H103" s="37">
        <v>2.2000000000000002</v>
      </c>
      <c r="I103" s="7">
        <f t="shared" si="47"/>
        <v>880.00000000000011</v>
      </c>
      <c r="J103" s="35">
        <v>44116</v>
      </c>
      <c r="K103" s="37">
        <v>3</v>
      </c>
      <c r="L103" s="7">
        <f t="shared" si="48"/>
        <v>1200</v>
      </c>
      <c r="M103" s="38">
        <f t="shared" si="49"/>
        <v>16.8</v>
      </c>
      <c r="N103" s="9">
        <f t="shared" si="50"/>
        <v>303.19999999999987</v>
      </c>
      <c r="O103" s="9">
        <f t="shared" si="41"/>
        <v>29847.200000000001</v>
      </c>
      <c r="P103" s="11">
        <f t="shared" si="51"/>
        <v>0.34454545454545438</v>
      </c>
      <c r="Q103" s="12">
        <f t="shared" si="43"/>
        <v>3</v>
      </c>
      <c r="R103" s="1"/>
    </row>
    <row r="104" spans="1:18" x14ac:dyDescent="0.2">
      <c r="A104" s="48" t="s">
        <v>153</v>
      </c>
      <c r="B104" s="48" t="s">
        <v>154</v>
      </c>
      <c r="C104" s="51" t="s">
        <v>111</v>
      </c>
      <c r="D104" s="13" t="s">
        <v>52</v>
      </c>
      <c r="E104" s="4" t="s">
        <v>165</v>
      </c>
      <c r="F104" s="4">
        <f t="shared" si="46"/>
        <v>3</v>
      </c>
      <c r="G104" s="5">
        <v>44116</v>
      </c>
      <c r="H104" s="6">
        <v>3.5</v>
      </c>
      <c r="I104" s="36">
        <f t="shared" si="47"/>
        <v>1050</v>
      </c>
      <c r="J104" s="5">
        <v>44130</v>
      </c>
      <c r="K104" s="6">
        <v>2.65</v>
      </c>
      <c r="L104" s="36">
        <f t="shared" si="48"/>
        <v>794.99999999999989</v>
      </c>
      <c r="M104" s="38">
        <f t="shared" si="49"/>
        <v>16.600000000000001</v>
      </c>
      <c r="N104" s="9">
        <f t="shared" si="50"/>
        <v>-271.60000000000014</v>
      </c>
      <c r="O104" s="9">
        <f t="shared" si="41"/>
        <v>29575.600000000002</v>
      </c>
      <c r="P104" s="11">
        <f t="shared" si="51"/>
        <v>-0.25866666666666682</v>
      </c>
      <c r="Q104" s="12">
        <f t="shared" si="43"/>
        <v>14</v>
      </c>
      <c r="R104" s="40"/>
    </row>
    <row r="105" spans="1:18" x14ac:dyDescent="0.2">
      <c r="A105" s="49" t="s">
        <v>0</v>
      </c>
      <c r="B105" s="49" t="s">
        <v>8</v>
      </c>
      <c r="C105" s="2" t="s">
        <v>9</v>
      </c>
      <c r="D105" s="3" t="s">
        <v>52</v>
      </c>
      <c r="E105" s="2" t="s">
        <v>42</v>
      </c>
      <c r="F105" s="4">
        <f t="shared" si="46"/>
        <v>5</v>
      </c>
      <c r="G105" s="35">
        <v>44125</v>
      </c>
      <c r="H105" s="6">
        <v>1.9</v>
      </c>
      <c r="I105" s="7">
        <f t="shared" si="47"/>
        <v>950</v>
      </c>
      <c r="J105" s="35">
        <v>44126</v>
      </c>
      <c r="K105" s="6">
        <v>1.45</v>
      </c>
      <c r="L105" s="7">
        <f t="shared" si="48"/>
        <v>725</v>
      </c>
      <c r="M105" s="8">
        <f t="shared" si="49"/>
        <v>17</v>
      </c>
      <c r="N105" s="9">
        <f t="shared" si="50"/>
        <v>-242</v>
      </c>
      <c r="O105" s="9">
        <f t="shared" si="41"/>
        <v>29333.600000000002</v>
      </c>
      <c r="P105" s="11">
        <f t="shared" si="51"/>
        <v>-0.25473684210526315</v>
      </c>
      <c r="Q105" s="12">
        <f t="shared" si="43"/>
        <v>1</v>
      </c>
      <c r="R105" s="1"/>
    </row>
    <row r="106" spans="1:18" x14ac:dyDescent="0.2">
      <c r="A106" s="49" t="s">
        <v>0</v>
      </c>
      <c r="B106" s="49" t="s">
        <v>8</v>
      </c>
      <c r="C106" s="2" t="s">
        <v>9</v>
      </c>
      <c r="D106" s="3" t="s">
        <v>53</v>
      </c>
      <c r="E106" s="2" t="s">
        <v>54</v>
      </c>
      <c r="F106" s="4">
        <f t="shared" si="46"/>
        <v>4</v>
      </c>
      <c r="G106" s="35">
        <v>44134</v>
      </c>
      <c r="H106" s="6">
        <v>2.61</v>
      </c>
      <c r="I106" s="7">
        <f t="shared" si="47"/>
        <v>1044</v>
      </c>
      <c r="J106" s="35">
        <v>44137</v>
      </c>
      <c r="K106" s="6">
        <v>3.2</v>
      </c>
      <c r="L106" s="7">
        <f t="shared" si="48"/>
        <v>1280</v>
      </c>
      <c r="M106" s="38">
        <f t="shared" si="49"/>
        <v>16.8</v>
      </c>
      <c r="N106" s="9">
        <f t="shared" si="50"/>
        <v>219.2</v>
      </c>
      <c r="O106" s="9">
        <f t="shared" si="41"/>
        <v>29552.800000000003</v>
      </c>
      <c r="P106" s="11">
        <f t="shared" si="51"/>
        <v>0.20996168582375477</v>
      </c>
      <c r="Q106" s="12">
        <f t="shared" si="43"/>
        <v>3</v>
      </c>
      <c r="R106" s="1"/>
    </row>
    <row r="107" spans="1:18" x14ac:dyDescent="0.2">
      <c r="A107" s="49" t="s">
        <v>76</v>
      </c>
      <c r="B107" s="49" t="s">
        <v>77</v>
      </c>
      <c r="C107" s="2" t="s">
        <v>9</v>
      </c>
      <c r="D107" s="13" t="s">
        <v>101</v>
      </c>
      <c r="E107" s="4" t="s">
        <v>97</v>
      </c>
      <c r="F107" s="4">
        <f t="shared" si="46"/>
        <v>3</v>
      </c>
      <c r="G107" s="5">
        <v>44140</v>
      </c>
      <c r="H107" s="6">
        <v>2.93</v>
      </c>
      <c r="I107" s="36">
        <f t="shared" si="47"/>
        <v>879.00000000000011</v>
      </c>
      <c r="J107" s="5">
        <v>44141</v>
      </c>
      <c r="K107" s="6">
        <v>3.4</v>
      </c>
      <c r="L107" s="36">
        <f t="shared" si="48"/>
        <v>1019.9999999999999</v>
      </c>
      <c r="M107" s="38">
        <f t="shared" si="49"/>
        <v>16.600000000000001</v>
      </c>
      <c r="N107" s="9">
        <f t="shared" si="50"/>
        <v>124.39999999999978</v>
      </c>
      <c r="O107" s="9">
        <f t="shared" si="41"/>
        <v>29677.200000000004</v>
      </c>
      <c r="P107" s="11">
        <f t="shared" si="51"/>
        <v>0.14152445961319654</v>
      </c>
      <c r="Q107" s="12">
        <f t="shared" si="43"/>
        <v>1</v>
      </c>
      <c r="R107" s="1"/>
    </row>
    <row r="108" spans="1:18" x14ac:dyDescent="0.2">
      <c r="A108" s="49" t="s">
        <v>0</v>
      </c>
      <c r="B108" s="49" t="s">
        <v>8</v>
      </c>
      <c r="C108" s="2" t="s">
        <v>111</v>
      </c>
      <c r="D108" s="3" t="s">
        <v>113</v>
      </c>
      <c r="E108" s="2" t="s">
        <v>45</v>
      </c>
      <c r="F108" s="4">
        <f t="shared" si="46"/>
        <v>5</v>
      </c>
      <c r="G108" s="35">
        <v>44140</v>
      </c>
      <c r="H108" s="37">
        <v>1.95</v>
      </c>
      <c r="I108" s="7">
        <f t="shared" si="47"/>
        <v>975</v>
      </c>
      <c r="J108" s="35">
        <v>44144</v>
      </c>
      <c r="K108" s="37">
        <v>1.26</v>
      </c>
      <c r="L108" s="7">
        <f t="shared" si="48"/>
        <v>630</v>
      </c>
      <c r="M108" s="8">
        <f t="shared" si="49"/>
        <v>17</v>
      </c>
      <c r="N108" s="9">
        <f t="shared" si="50"/>
        <v>-362</v>
      </c>
      <c r="O108" s="9">
        <f t="shared" si="41"/>
        <v>29315.200000000004</v>
      </c>
      <c r="P108" s="11">
        <f t="shared" si="51"/>
        <v>-0.37128205128205127</v>
      </c>
      <c r="Q108" s="12">
        <f t="shared" si="43"/>
        <v>4</v>
      </c>
      <c r="R108" s="1"/>
    </row>
    <row r="109" spans="1:18" x14ac:dyDescent="0.2">
      <c r="A109" s="49" t="s">
        <v>76</v>
      </c>
      <c r="B109" s="49" t="s">
        <v>77</v>
      </c>
      <c r="C109" s="2" t="s">
        <v>111</v>
      </c>
      <c r="D109" s="3" t="s">
        <v>113</v>
      </c>
      <c r="E109" s="2" t="s">
        <v>114</v>
      </c>
      <c r="F109" s="4">
        <f t="shared" si="46"/>
        <v>6</v>
      </c>
      <c r="G109" s="35">
        <v>44140</v>
      </c>
      <c r="H109" s="37">
        <v>1.75</v>
      </c>
      <c r="I109" s="7">
        <f t="shared" si="47"/>
        <v>1050</v>
      </c>
      <c r="J109" s="35">
        <v>44141</v>
      </c>
      <c r="K109" s="37">
        <v>2.2000000000000002</v>
      </c>
      <c r="L109" s="7">
        <f t="shared" si="48"/>
        <v>1320</v>
      </c>
      <c r="M109" s="38">
        <f t="shared" si="49"/>
        <v>17.2</v>
      </c>
      <c r="N109" s="9">
        <f t="shared" si="50"/>
        <v>252.8</v>
      </c>
      <c r="O109" s="9">
        <f t="shared" si="41"/>
        <v>29568.000000000004</v>
      </c>
      <c r="P109" s="11">
        <f t="shared" si="51"/>
        <v>0.24076190476190476</v>
      </c>
      <c r="Q109" s="12">
        <f t="shared" si="43"/>
        <v>1</v>
      </c>
      <c r="R109" s="1"/>
    </row>
    <row r="110" spans="1:18" x14ac:dyDescent="0.2">
      <c r="A110" s="49" t="s">
        <v>0</v>
      </c>
      <c r="B110" s="49" t="s">
        <v>8</v>
      </c>
      <c r="C110" s="2" t="s">
        <v>9</v>
      </c>
      <c r="D110" s="3" t="s">
        <v>55</v>
      </c>
      <c r="E110" s="2" t="s">
        <v>56</v>
      </c>
      <c r="F110" s="4">
        <f t="shared" si="46"/>
        <v>6</v>
      </c>
      <c r="G110" s="35">
        <v>44148</v>
      </c>
      <c r="H110" s="6">
        <v>1.7</v>
      </c>
      <c r="I110" s="7">
        <f t="shared" si="47"/>
        <v>1019.9999999999999</v>
      </c>
      <c r="J110" s="35">
        <v>44152</v>
      </c>
      <c r="K110" s="6">
        <v>1.02</v>
      </c>
      <c r="L110" s="7">
        <f t="shared" si="48"/>
        <v>612</v>
      </c>
      <c r="M110" s="8">
        <f t="shared" si="49"/>
        <v>17.2</v>
      </c>
      <c r="N110" s="9">
        <f t="shared" si="50"/>
        <v>-425.19999999999987</v>
      </c>
      <c r="O110" s="9">
        <f t="shared" si="41"/>
        <v>29142.800000000003</v>
      </c>
      <c r="P110" s="11">
        <f t="shared" si="51"/>
        <v>-0.41686274509803917</v>
      </c>
      <c r="Q110" s="12">
        <f t="shared" si="43"/>
        <v>4</v>
      </c>
      <c r="R110" s="1"/>
    </row>
    <row r="111" spans="1:18" x14ac:dyDescent="0.2">
      <c r="A111" s="49" t="s">
        <v>76</v>
      </c>
      <c r="B111" s="49" t="s">
        <v>77</v>
      </c>
      <c r="C111" s="2" t="s">
        <v>111</v>
      </c>
      <c r="D111" s="13" t="s">
        <v>102</v>
      </c>
      <c r="E111" s="2" t="s">
        <v>115</v>
      </c>
      <c r="F111" s="4">
        <f t="shared" si="46"/>
        <v>5</v>
      </c>
      <c r="G111" s="35">
        <v>44172</v>
      </c>
      <c r="H111" s="37">
        <v>2</v>
      </c>
      <c r="I111" s="7">
        <f t="shared" si="47"/>
        <v>1000</v>
      </c>
      <c r="J111" s="35">
        <v>44174</v>
      </c>
      <c r="K111" s="37">
        <v>1.3</v>
      </c>
      <c r="L111" s="7">
        <f t="shared" si="48"/>
        <v>650</v>
      </c>
      <c r="M111" s="38">
        <f t="shared" si="49"/>
        <v>17</v>
      </c>
      <c r="N111" s="9">
        <f t="shared" si="50"/>
        <v>-367</v>
      </c>
      <c r="O111" s="9">
        <f t="shared" si="41"/>
        <v>28775.800000000003</v>
      </c>
      <c r="P111" s="11">
        <f t="shared" si="51"/>
        <v>-0.36699999999999999</v>
      </c>
      <c r="Q111" s="12">
        <f t="shared" si="43"/>
        <v>2</v>
      </c>
      <c r="R111" s="1"/>
    </row>
    <row r="112" spans="1:18" x14ac:dyDescent="0.2">
      <c r="A112" s="48" t="s">
        <v>153</v>
      </c>
      <c r="B112" s="48" t="s">
        <v>154</v>
      </c>
      <c r="C112" s="51" t="s">
        <v>111</v>
      </c>
      <c r="D112" s="13" t="s">
        <v>57</v>
      </c>
      <c r="E112" s="4" t="s">
        <v>166</v>
      </c>
      <c r="F112" s="4">
        <f t="shared" si="46"/>
        <v>2</v>
      </c>
      <c r="G112" s="5">
        <v>44173</v>
      </c>
      <c r="H112" s="6">
        <v>3.6</v>
      </c>
      <c r="I112" s="36">
        <f t="shared" si="47"/>
        <v>720</v>
      </c>
      <c r="J112" s="5">
        <v>44196</v>
      </c>
      <c r="K112" s="6">
        <v>2.9</v>
      </c>
      <c r="L112" s="36">
        <f t="shared" si="48"/>
        <v>580</v>
      </c>
      <c r="M112" s="38">
        <f t="shared" si="49"/>
        <v>16.399999999999999</v>
      </c>
      <c r="N112" s="9">
        <f t="shared" si="50"/>
        <v>-156.4</v>
      </c>
      <c r="O112" s="9">
        <f t="shared" si="41"/>
        <v>28619.4</v>
      </c>
      <c r="P112" s="11">
        <f t="shared" si="51"/>
        <v>-0.21722222222222223</v>
      </c>
      <c r="Q112" s="12">
        <f t="shared" ref="Q112:Q133" si="52">IF(J112-G112=0,1,J112-G112)</f>
        <v>23</v>
      </c>
      <c r="R112" s="40"/>
    </row>
    <row r="113" spans="1:18" x14ac:dyDescent="0.2">
      <c r="A113" s="49" t="s">
        <v>0</v>
      </c>
      <c r="B113" s="49" t="s">
        <v>8</v>
      </c>
      <c r="C113" s="2" t="s">
        <v>9</v>
      </c>
      <c r="D113" s="13" t="s">
        <v>57</v>
      </c>
      <c r="E113" s="4" t="s">
        <v>58</v>
      </c>
      <c r="F113" s="4">
        <f t="shared" si="46"/>
        <v>8</v>
      </c>
      <c r="G113" s="5">
        <v>44180</v>
      </c>
      <c r="H113" s="6">
        <v>1.19</v>
      </c>
      <c r="I113" s="7">
        <f t="shared" si="47"/>
        <v>952</v>
      </c>
      <c r="J113" s="5">
        <v>44182</v>
      </c>
      <c r="K113" s="6">
        <v>2.35</v>
      </c>
      <c r="L113" s="7">
        <f t="shared" si="48"/>
        <v>1880</v>
      </c>
      <c r="M113" s="38">
        <f t="shared" si="49"/>
        <v>17.600000000000001</v>
      </c>
      <c r="N113" s="9">
        <f t="shared" si="50"/>
        <v>910.4</v>
      </c>
      <c r="O113" s="9">
        <f t="shared" si="41"/>
        <v>29529.800000000003</v>
      </c>
      <c r="P113" s="11">
        <f t="shared" si="51"/>
        <v>0.95630252100840329</v>
      </c>
      <c r="Q113" s="12">
        <f t="shared" si="52"/>
        <v>2</v>
      </c>
      <c r="R113" s="1"/>
    </row>
    <row r="114" spans="1:18" x14ac:dyDescent="0.2">
      <c r="A114" s="49" t="s">
        <v>0</v>
      </c>
      <c r="B114" s="49" t="s">
        <v>8</v>
      </c>
      <c r="C114" s="2" t="s">
        <v>9</v>
      </c>
      <c r="D114" s="13" t="s">
        <v>59</v>
      </c>
      <c r="E114" s="2" t="s">
        <v>54</v>
      </c>
      <c r="F114" s="4">
        <f t="shared" si="46"/>
        <v>7</v>
      </c>
      <c r="G114" s="35">
        <v>44189</v>
      </c>
      <c r="H114" s="6">
        <v>1.44</v>
      </c>
      <c r="I114" s="7">
        <f t="shared" si="47"/>
        <v>1008</v>
      </c>
      <c r="J114" s="35">
        <v>44200</v>
      </c>
      <c r="K114" s="6">
        <v>2.75</v>
      </c>
      <c r="L114" s="7">
        <f t="shared" si="48"/>
        <v>1925</v>
      </c>
      <c r="M114" s="38">
        <f t="shared" si="49"/>
        <v>17.399999999999999</v>
      </c>
      <c r="N114" s="9">
        <f t="shared" si="50"/>
        <v>899.6</v>
      </c>
      <c r="O114" s="9">
        <f t="shared" si="41"/>
        <v>30429.4</v>
      </c>
      <c r="P114" s="11">
        <f t="shared" si="51"/>
        <v>0.89246031746031751</v>
      </c>
      <c r="Q114" s="12">
        <f t="shared" si="52"/>
        <v>11</v>
      </c>
      <c r="R114" s="1"/>
    </row>
    <row r="115" spans="1:18" x14ac:dyDescent="0.2">
      <c r="A115" s="49" t="s">
        <v>76</v>
      </c>
      <c r="B115" s="49" t="s">
        <v>77</v>
      </c>
      <c r="C115" s="2" t="s">
        <v>9</v>
      </c>
      <c r="D115" s="13" t="s">
        <v>102</v>
      </c>
      <c r="E115" s="2" t="s">
        <v>103</v>
      </c>
      <c r="F115" s="4">
        <f t="shared" si="46"/>
        <v>7</v>
      </c>
      <c r="G115" s="35">
        <v>44189</v>
      </c>
      <c r="H115" s="37">
        <v>1.47</v>
      </c>
      <c r="I115" s="36">
        <f t="shared" si="47"/>
        <v>1029</v>
      </c>
      <c r="J115" s="35">
        <v>44200</v>
      </c>
      <c r="K115" s="37">
        <v>3.9</v>
      </c>
      <c r="L115" s="36">
        <f t="shared" si="48"/>
        <v>2730</v>
      </c>
      <c r="M115" s="38">
        <f t="shared" si="49"/>
        <v>17.399999999999999</v>
      </c>
      <c r="N115" s="9">
        <f t="shared" si="50"/>
        <v>1683.6</v>
      </c>
      <c r="O115" s="9">
        <f t="shared" si="41"/>
        <v>32113</v>
      </c>
      <c r="P115" s="11">
        <f t="shared" si="51"/>
        <v>1.6361516034985422</v>
      </c>
      <c r="Q115" s="12">
        <f t="shared" si="52"/>
        <v>11</v>
      </c>
      <c r="R115" s="1"/>
    </row>
    <row r="116" spans="1:18" x14ac:dyDescent="0.2">
      <c r="A116" s="49" t="s">
        <v>76</v>
      </c>
      <c r="B116" s="49" t="s">
        <v>77</v>
      </c>
      <c r="C116" s="2" t="s">
        <v>9</v>
      </c>
      <c r="D116" s="3" t="s">
        <v>104</v>
      </c>
      <c r="E116" s="2" t="s">
        <v>105</v>
      </c>
      <c r="F116" s="4">
        <f t="shared" si="46"/>
        <v>5</v>
      </c>
      <c r="G116" s="35">
        <v>44216</v>
      </c>
      <c r="H116" s="37">
        <v>1.8</v>
      </c>
      <c r="I116" s="36">
        <f t="shared" si="47"/>
        <v>900</v>
      </c>
      <c r="J116" s="35">
        <v>44216</v>
      </c>
      <c r="K116" s="37">
        <v>2</v>
      </c>
      <c r="L116" s="36">
        <f t="shared" si="48"/>
        <v>1000</v>
      </c>
      <c r="M116" s="38">
        <f t="shared" si="49"/>
        <v>17</v>
      </c>
      <c r="N116" s="9">
        <f t="shared" si="50"/>
        <v>83</v>
      </c>
      <c r="O116" s="9">
        <f t="shared" si="41"/>
        <v>32196</v>
      </c>
      <c r="P116" s="11">
        <f t="shared" si="51"/>
        <v>9.2222222222222219E-2</v>
      </c>
      <c r="Q116" s="12">
        <f t="shared" si="52"/>
        <v>1</v>
      </c>
      <c r="R116" s="1"/>
    </row>
    <row r="117" spans="1:18" x14ac:dyDescent="0.2">
      <c r="A117" s="49" t="s">
        <v>0</v>
      </c>
      <c r="B117" s="49" t="s">
        <v>8</v>
      </c>
      <c r="C117" s="2" t="s">
        <v>9</v>
      </c>
      <c r="D117" s="3" t="s">
        <v>60</v>
      </c>
      <c r="E117" s="2" t="s">
        <v>33</v>
      </c>
      <c r="F117" s="4">
        <f t="shared" si="46"/>
        <v>5</v>
      </c>
      <c r="G117" s="35">
        <v>44224</v>
      </c>
      <c r="H117" s="6">
        <v>1.9</v>
      </c>
      <c r="I117" s="7">
        <f t="shared" si="47"/>
        <v>950</v>
      </c>
      <c r="J117" s="35">
        <v>44228</v>
      </c>
      <c r="K117" s="6">
        <v>2.4</v>
      </c>
      <c r="L117" s="7">
        <f t="shared" si="48"/>
        <v>1200</v>
      </c>
      <c r="M117" s="38">
        <f t="shared" si="49"/>
        <v>17</v>
      </c>
      <c r="N117" s="9">
        <f t="shared" si="50"/>
        <v>233</v>
      </c>
      <c r="O117" s="9">
        <f t="shared" si="41"/>
        <v>32429</v>
      </c>
      <c r="P117" s="11">
        <f t="shared" si="51"/>
        <v>0.24526315789473685</v>
      </c>
      <c r="Q117" s="12">
        <f t="shared" si="52"/>
        <v>4</v>
      </c>
      <c r="R117" s="1"/>
    </row>
    <row r="118" spans="1:18" x14ac:dyDescent="0.2">
      <c r="A118" s="49" t="s">
        <v>76</v>
      </c>
      <c r="B118" s="49" t="s">
        <v>77</v>
      </c>
      <c r="C118" s="2" t="s">
        <v>9</v>
      </c>
      <c r="D118" s="3" t="s">
        <v>60</v>
      </c>
      <c r="E118" s="2" t="s">
        <v>106</v>
      </c>
      <c r="F118" s="4">
        <f t="shared" si="46"/>
        <v>5</v>
      </c>
      <c r="G118" s="35">
        <v>44224</v>
      </c>
      <c r="H118" s="37">
        <v>1.9</v>
      </c>
      <c r="I118" s="36">
        <f t="shared" si="47"/>
        <v>950</v>
      </c>
      <c r="J118" s="35">
        <v>44228</v>
      </c>
      <c r="K118" s="37">
        <v>3.25</v>
      </c>
      <c r="L118" s="36">
        <f t="shared" si="48"/>
        <v>1625</v>
      </c>
      <c r="M118" s="38">
        <f t="shared" si="49"/>
        <v>17</v>
      </c>
      <c r="N118" s="9">
        <f t="shared" si="50"/>
        <v>658</v>
      </c>
      <c r="O118" s="9">
        <f t="shared" si="41"/>
        <v>33087</v>
      </c>
      <c r="P118" s="11">
        <f t="shared" si="51"/>
        <v>0.69263157894736838</v>
      </c>
      <c r="Q118" s="12">
        <f t="shared" si="52"/>
        <v>4</v>
      </c>
      <c r="R118" s="1"/>
    </row>
    <row r="119" spans="1:18" x14ac:dyDescent="0.2">
      <c r="A119" s="49" t="s">
        <v>0</v>
      </c>
      <c r="B119" s="49" t="s">
        <v>8</v>
      </c>
      <c r="C119" s="2" t="s">
        <v>9</v>
      </c>
      <c r="D119" s="3" t="s">
        <v>61</v>
      </c>
      <c r="E119" s="2" t="s">
        <v>33</v>
      </c>
      <c r="F119" s="4">
        <f t="shared" si="46"/>
        <v>7</v>
      </c>
      <c r="G119" s="35">
        <v>44232</v>
      </c>
      <c r="H119" s="6">
        <v>1.5</v>
      </c>
      <c r="I119" s="7">
        <f t="shared" si="47"/>
        <v>1050</v>
      </c>
      <c r="J119" s="35">
        <v>44235</v>
      </c>
      <c r="K119" s="6">
        <v>1.98</v>
      </c>
      <c r="L119" s="7">
        <f t="shared" si="48"/>
        <v>1386</v>
      </c>
      <c r="M119" s="38">
        <f t="shared" si="49"/>
        <v>17.399999999999999</v>
      </c>
      <c r="N119" s="9">
        <f t="shared" si="50"/>
        <v>318.60000000000002</v>
      </c>
      <c r="O119" s="9">
        <f t="shared" si="41"/>
        <v>33405.599999999999</v>
      </c>
      <c r="P119" s="11">
        <f t="shared" si="51"/>
        <v>0.30342857142857144</v>
      </c>
      <c r="Q119" s="12">
        <f t="shared" si="52"/>
        <v>3</v>
      </c>
      <c r="R119" s="1"/>
    </row>
    <row r="120" spans="1:18" x14ac:dyDescent="0.2">
      <c r="A120" s="49" t="s">
        <v>76</v>
      </c>
      <c r="B120" s="49" t="s">
        <v>77</v>
      </c>
      <c r="C120" s="2" t="s">
        <v>9</v>
      </c>
      <c r="D120" s="3" t="s">
        <v>61</v>
      </c>
      <c r="E120" s="2" t="s">
        <v>105</v>
      </c>
      <c r="F120" s="4">
        <f t="shared" si="46"/>
        <v>5</v>
      </c>
      <c r="G120" s="35">
        <v>44232</v>
      </c>
      <c r="H120" s="37">
        <v>2</v>
      </c>
      <c r="I120" s="36">
        <f t="shared" si="47"/>
        <v>1000</v>
      </c>
      <c r="J120" s="35">
        <v>44239</v>
      </c>
      <c r="K120" s="37">
        <v>1.65</v>
      </c>
      <c r="L120" s="36">
        <f t="shared" si="48"/>
        <v>825</v>
      </c>
      <c r="M120" s="38">
        <f t="shared" si="49"/>
        <v>17</v>
      </c>
      <c r="N120" s="9">
        <f t="shared" si="50"/>
        <v>-192</v>
      </c>
      <c r="O120" s="9">
        <f t="shared" si="41"/>
        <v>33213.599999999999</v>
      </c>
      <c r="P120" s="11">
        <f t="shared" si="51"/>
        <v>-0.192</v>
      </c>
      <c r="Q120" s="12">
        <f t="shared" si="52"/>
        <v>7</v>
      </c>
      <c r="R120" s="1"/>
    </row>
    <row r="121" spans="1:18" x14ac:dyDescent="0.2">
      <c r="A121" s="49" t="s">
        <v>153</v>
      </c>
      <c r="B121" s="48" t="s">
        <v>154</v>
      </c>
      <c r="C121" s="2" t="s">
        <v>155</v>
      </c>
      <c r="D121" s="3" t="s">
        <v>61</v>
      </c>
      <c r="E121" s="2" t="s">
        <v>158</v>
      </c>
      <c r="F121" s="4">
        <f t="shared" si="46"/>
        <v>5</v>
      </c>
      <c r="G121" s="35">
        <v>44232</v>
      </c>
      <c r="H121" s="37">
        <v>1.79</v>
      </c>
      <c r="I121" s="7">
        <f t="shared" si="47"/>
        <v>894.99999999999989</v>
      </c>
      <c r="J121" s="35">
        <v>44237</v>
      </c>
      <c r="K121" s="37">
        <v>2.65</v>
      </c>
      <c r="L121" s="7">
        <f t="shared" si="48"/>
        <v>1325</v>
      </c>
      <c r="M121" s="38">
        <f t="shared" si="49"/>
        <v>17</v>
      </c>
      <c r="N121" s="9">
        <f t="shared" si="50"/>
        <v>413.00000000000011</v>
      </c>
      <c r="O121" s="9">
        <f t="shared" si="41"/>
        <v>33626.6</v>
      </c>
      <c r="P121" s="11">
        <f t="shared" si="51"/>
        <v>0.46145251396648063</v>
      </c>
      <c r="Q121" s="12">
        <f t="shared" si="52"/>
        <v>5</v>
      </c>
      <c r="R121" s="1"/>
    </row>
    <row r="122" spans="1:18" x14ac:dyDescent="0.2">
      <c r="A122" s="49" t="s">
        <v>76</v>
      </c>
      <c r="B122" s="49" t="s">
        <v>77</v>
      </c>
      <c r="C122" s="2" t="s">
        <v>155</v>
      </c>
      <c r="D122" s="3" t="s">
        <v>167</v>
      </c>
      <c r="E122" s="2" t="s">
        <v>168</v>
      </c>
      <c r="F122" s="4">
        <f t="shared" si="46"/>
        <v>5</v>
      </c>
      <c r="G122" s="35">
        <v>44239</v>
      </c>
      <c r="H122" s="37">
        <v>1.94</v>
      </c>
      <c r="I122" s="36">
        <f t="shared" si="47"/>
        <v>969.99999999999989</v>
      </c>
      <c r="J122" s="35">
        <v>44244</v>
      </c>
      <c r="K122" s="37">
        <v>1.3</v>
      </c>
      <c r="L122" s="36">
        <f t="shared" si="48"/>
        <v>650</v>
      </c>
      <c r="M122" s="38">
        <f t="shared" si="49"/>
        <v>17</v>
      </c>
      <c r="N122" s="9">
        <f t="shared" si="50"/>
        <v>-336.99999999999989</v>
      </c>
      <c r="O122" s="9">
        <f t="shared" si="41"/>
        <v>33289.599999999999</v>
      </c>
      <c r="P122" s="11">
        <f t="shared" si="51"/>
        <v>-0.34742268041237107</v>
      </c>
      <c r="Q122" s="12">
        <f t="shared" si="52"/>
        <v>5</v>
      </c>
      <c r="R122" s="1"/>
    </row>
    <row r="123" spans="1:18" x14ac:dyDescent="0.2">
      <c r="A123" s="49" t="s">
        <v>76</v>
      </c>
      <c r="B123" s="49" t="s">
        <v>77</v>
      </c>
      <c r="C123" s="2" t="s">
        <v>9</v>
      </c>
      <c r="D123" s="13" t="s">
        <v>107</v>
      </c>
      <c r="E123" s="4" t="s">
        <v>108</v>
      </c>
      <c r="F123" s="2">
        <f t="shared" ref="F123:F166" si="53">INT(10.5/H123)</f>
        <v>5</v>
      </c>
      <c r="G123" s="35">
        <v>44249</v>
      </c>
      <c r="H123" s="37">
        <v>2.0499999999999998</v>
      </c>
      <c r="I123" s="36">
        <f t="shared" ref="I123:I166" si="54">F123*H123*100</f>
        <v>1025</v>
      </c>
      <c r="J123" s="35">
        <v>44249</v>
      </c>
      <c r="K123" s="37">
        <v>2.6</v>
      </c>
      <c r="L123" s="36">
        <f t="shared" ref="L123:L142" si="55">K123*F123*100</f>
        <v>1300</v>
      </c>
      <c r="M123" s="38">
        <f t="shared" ref="M123:M133" si="56">16+(F123*0.2)</f>
        <v>17</v>
      </c>
      <c r="N123" s="9">
        <f t="shared" ref="N123:N133" si="57">L123-I123-M123</f>
        <v>258</v>
      </c>
      <c r="O123" s="9">
        <f t="shared" si="41"/>
        <v>33547.599999999999</v>
      </c>
      <c r="P123" s="11">
        <f t="shared" ref="P123:P133" si="58">N123/I123</f>
        <v>0.25170731707317073</v>
      </c>
      <c r="Q123" s="12">
        <f t="shared" si="52"/>
        <v>1</v>
      </c>
      <c r="R123" s="1"/>
    </row>
    <row r="124" spans="1:18" x14ac:dyDescent="0.2">
      <c r="A124" s="49" t="s">
        <v>0</v>
      </c>
      <c r="B124" s="49" t="s">
        <v>8</v>
      </c>
      <c r="C124" s="2" t="s">
        <v>9</v>
      </c>
      <c r="D124" s="3" t="s">
        <v>62</v>
      </c>
      <c r="E124" s="2" t="s">
        <v>63</v>
      </c>
      <c r="F124" s="4">
        <f t="shared" si="53"/>
        <v>7</v>
      </c>
      <c r="G124" s="35">
        <v>44257</v>
      </c>
      <c r="H124" s="6">
        <v>1.39</v>
      </c>
      <c r="I124" s="7">
        <f t="shared" si="54"/>
        <v>972.99999999999989</v>
      </c>
      <c r="J124" s="35">
        <v>44265</v>
      </c>
      <c r="K124" s="6">
        <v>1.45</v>
      </c>
      <c r="L124" s="7">
        <f t="shared" si="55"/>
        <v>1015</v>
      </c>
      <c r="M124" s="38">
        <f t="shared" si="56"/>
        <v>17.399999999999999</v>
      </c>
      <c r="N124" s="9">
        <f t="shared" si="57"/>
        <v>24.600000000000115</v>
      </c>
      <c r="O124" s="9">
        <f t="shared" si="41"/>
        <v>33572.199999999997</v>
      </c>
      <c r="P124" s="11">
        <f t="shared" si="58"/>
        <v>2.5282631038026842E-2</v>
      </c>
      <c r="Q124" s="12">
        <f t="shared" si="52"/>
        <v>8</v>
      </c>
      <c r="R124" s="1"/>
    </row>
    <row r="125" spans="1:18" x14ac:dyDescent="0.2">
      <c r="A125" s="49" t="s">
        <v>76</v>
      </c>
      <c r="B125" s="49" t="s">
        <v>77</v>
      </c>
      <c r="C125" s="2" t="s">
        <v>9</v>
      </c>
      <c r="D125" s="3" t="s">
        <v>109</v>
      </c>
      <c r="E125" s="2" t="s">
        <v>110</v>
      </c>
      <c r="F125" s="2">
        <f t="shared" si="53"/>
        <v>6</v>
      </c>
      <c r="G125" s="35">
        <v>44257</v>
      </c>
      <c r="H125" s="37">
        <v>1.7</v>
      </c>
      <c r="I125" s="36">
        <f t="shared" si="54"/>
        <v>1019.9999999999999</v>
      </c>
      <c r="J125" s="35">
        <v>44260</v>
      </c>
      <c r="K125" s="37">
        <v>1.3</v>
      </c>
      <c r="L125" s="36">
        <f t="shared" si="55"/>
        <v>780.00000000000011</v>
      </c>
      <c r="M125" s="38">
        <f t="shared" si="56"/>
        <v>17.2</v>
      </c>
      <c r="N125" s="9">
        <f t="shared" si="57"/>
        <v>-257.19999999999976</v>
      </c>
      <c r="O125" s="9">
        <f t="shared" si="41"/>
        <v>33315</v>
      </c>
      <c r="P125" s="11">
        <f t="shared" si="58"/>
        <v>-0.25215686274509785</v>
      </c>
      <c r="Q125" s="12">
        <f t="shared" si="52"/>
        <v>3</v>
      </c>
      <c r="R125" s="1"/>
    </row>
    <row r="126" spans="1:18" x14ac:dyDescent="0.2">
      <c r="A126" s="49" t="s">
        <v>0</v>
      </c>
      <c r="B126" s="49" t="s">
        <v>8</v>
      </c>
      <c r="C126" s="2" t="s">
        <v>111</v>
      </c>
      <c r="D126" s="3" t="s">
        <v>109</v>
      </c>
      <c r="E126" s="2" t="s">
        <v>38</v>
      </c>
      <c r="F126" s="4">
        <f t="shared" si="53"/>
        <v>7</v>
      </c>
      <c r="G126" s="35">
        <v>44266</v>
      </c>
      <c r="H126" s="37">
        <v>1.5</v>
      </c>
      <c r="I126" s="7">
        <f t="shared" si="54"/>
        <v>1050</v>
      </c>
      <c r="J126" s="35">
        <v>44272</v>
      </c>
      <c r="K126" s="37">
        <v>2.15</v>
      </c>
      <c r="L126" s="7">
        <f t="shared" si="55"/>
        <v>1505</v>
      </c>
      <c r="M126" s="38">
        <f t="shared" si="56"/>
        <v>17.399999999999999</v>
      </c>
      <c r="N126" s="9">
        <f t="shared" si="57"/>
        <v>437.6</v>
      </c>
      <c r="O126" s="9">
        <f t="shared" si="41"/>
        <v>33752.6</v>
      </c>
      <c r="P126" s="11">
        <f t="shared" si="58"/>
        <v>0.41676190476190478</v>
      </c>
      <c r="Q126" s="12">
        <f t="shared" si="52"/>
        <v>6</v>
      </c>
      <c r="R126" s="1"/>
    </row>
    <row r="127" spans="1:18" s="40" customFormat="1" ht="15" customHeight="1" x14ac:dyDescent="0.2">
      <c r="A127" s="49" t="s">
        <v>76</v>
      </c>
      <c r="B127" s="49" t="s">
        <v>77</v>
      </c>
      <c r="C127" s="2" t="s">
        <v>111</v>
      </c>
      <c r="D127" s="3" t="s">
        <v>109</v>
      </c>
      <c r="E127" s="2" t="s">
        <v>91</v>
      </c>
      <c r="F127" s="4">
        <f t="shared" si="53"/>
        <v>5</v>
      </c>
      <c r="G127" s="35">
        <v>44266</v>
      </c>
      <c r="H127" s="37">
        <v>2</v>
      </c>
      <c r="I127" s="7">
        <f t="shared" si="54"/>
        <v>1000</v>
      </c>
      <c r="J127" s="35">
        <v>44272</v>
      </c>
      <c r="K127" s="37">
        <v>2.85</v>
      </c>
      <c r="L127" s="7">
        <f t="shared" si="55"/>
        <v>1425</v>
      </c>
      <c r="M127" s="38">
        <f t="shared" si="56"/>
        <v>17</v>
      </c>
      <c r="N127" s="9">
        <f t="shared" si="57"/>
        <v>408</v>
      </c>
      <c r="O127" s="9">
        <f t="shared" si="41"/>
        <v>34160.6</v>
      </c>
      <c r="P127" s="11">
        <f t="shared" si="58"/>
        <v>0.40799999999999997</v>
      </c>
      <c r="Q127" s="12">
        <f t="shared" si="52"/>
        <v>6</v>
      </c>
      <c r="R127" s="1"/>
    </row>
    <row r="128" spans="1:18" s="40" customFormat="1" ht="15" customHeight="1" x14ac:dyDescent="0.2">
      <c r="A128" s="49" t="s">
        <v>117</v>
      </c>
      <c r="B128" s="49" t="s">
        <v>118</v>
      </c>
      <c r="C128" s="2" t="s">
        <v>155</v>
      </c>
      <c r="D128" s="3" t="s">
        <v>109</v>
      </c>
      <c r="E128" s="2" t="s">
        <v>174</v>
      </c>
      <c r="F128" s="4">
        <f t="shared" si="53"/>
        <v>4</v>
      </c>
      <c r="G128" s="35">
        <v>44270</v>
      </c>
      <c r="H128" s="37">
        <v>2.15</v>
      </c>
      <c r="I128" s="7">
        <f t="shared" si="54"/>
        <v>860</v>
      </c>
      <c r="J128" s="35">
        <v>44278</v>
      </c>
      <c r="K128" s="37">
        <v>3.95</v>
      </c>
      <c r="L128" s="7">
        <f t="shared" si="55"/>
        <v>1580</v>
      </c>
      <c r="M128" s="38">
        <f t="shared" ref="M128" si="59">16+(F128*0.2)</f>
        <v>16.8</v>
      </c>
      <c r="N128" s="9">
        <f t="shared" ref="N128" si="60">L128-I128-M128</f>
        <v>703.2</v>
      </c>
      <c r="O128" s="9">
        <f t="shared" si="41"/>
        <v>34863.799999999996</v>
      </c>
      <c r="P128" s="11">
        <f t="shared" ref="P128" si="61">N128/I128</f>
        <v>0.81767441860465118</v>
      </c>
      <c r="Q128" s="12">
        <f t="shared" ref="Q128" si="62">IF(J128-G128=0,1,J128-G128)</f>
        <v>8</v>
      </c>
      <c r="R128" s="1"/>
    </row>
    <row r="129" spans="1:18" s="40" customFormat="1" ht="15" customHeight="1" x14ac:dyDescent="0.2">
      <c r="A129" s="49" t="s">
        <v>153</v>
      </c>
      <c r="B129" s="48" t="s">
        <v>154</v>
      </c>
      <c r="C129" s="2" t="s">
        <v>155</v>
      </c>
      <c r="D129" s="3" t="s">
        <v>109</v>
      </c>
      <c r="E129" s="2" t="s">
        <v>157</v>
      </c>
      <c r="F129" s="4">
        <f t="shared" si="53"/>
        <v>9</v>
      </c>
      <c r="G129" s="35">
        <v>44279</v>
      </c>
      <c r="H129" s="37">
        <v>1.1100000000000001</v>
      </c>
      <c r="I129" s="7">
        <f t="shared" si="54"/>
        <v>999</v>
      </c>
      <c r="J129" s="35">
        <v>44284</v>
      </c>
      <c r="K129" s="37">
        <v>0.63</v>
      </c>
      <c r="L129" s="7">
        <f t="shared" si="55"/>
        <v>567</v>
      </c>
      <c r="M129" s="38">
        <f t="shared" si="56"/>
        <v>17.8</v>
      </c>
      <c r="N129" s="9">
        <f t="shared" si="57"/>
        <v>-449.8</v>
      </c>
      <c r="O129" s="9">
        <f t="shared" si="41"/>
        <v>34413.999999999993</v>
      </c>
      <c r="P129" s="11">
        <f t="shared" si="58"/>
        <v>-0.45025025025025028</v>
      </c>
      <c r="Q129" s="12">
        <f t="shared" si="52"/>
        <v>5</v>
      </c>
      <c r="R129" s="1"/>
    </row>
    <row r="130" spans="1:18" s="40" customFormat="1" ht="15" customHeight="1" x14ac:dyDescent="0.2">
      <c r="A130" s="49" t="s">
        <v>0</v>
      </c>
      <c r="B130" s="49" t="s">
        <v>8</v>
      </c>
      <c r="C130" s="2" t="s">
        <v>9</v>
      </c>
      <c r="D130" s="3" t="s">
        <v>64</v>
      </c>
      <c r="E130" s="2" t="s">
        <v>63</v>
      </c>
      <c r="F130" s="4">
        <f t="shared" si="53"/>
        <v>7</v>
      </c>
      <c r="G130" s="35">
        <v>44281</v>
      </c>
      <c r="H130" s="6">
        <v>1.38</v>
      </c>
      <c r="I130" s="7">
        <f t="shared" si="54"/>
        <v>966</v>
      </c>
      <c r="J130" s="35">
        <v>44291</v>
      </c>
      <c r="K130" s="6">
        <v>2.1</v>
      </c>
      <c r="L130" s="7">
        <f t="shared" si="55"/>
        <v>1470</v>
      </c>
      <c r="M130" s="38">
        <f t="shared" si="56"/>
        <v>17.399999999999999</v>
      </c>
      <c r="N130" s="9">
        <f t="shared" si="57"/>
        <v>486.6</v>
      </c>
      <c r="O130" s="9">
        <f t="shared" si="41"/>
        <v>34900.599999999991</v>
      </c>
      <c r="P130" s="11">
        <f t="shared" si="58"/>
        <v>0.50372670807453424</v>
      </c>
      <c r="Q130" s="12">
        <f t="shared" si="52"/>
        <v>10</v>
      </c>
      <c r="R130" s="1"/>
    </row>
    <row r="131" spans="1:18" s="40" customFormat="1" ht="15" customHeight="1" x14ac:dyDescent="0.2">
      <c r="A131" s="49" t="s">
        <v>76</v>
      </c>
      <c r="B131" s="49" t="s">
        <v>77</v>
      </c>
      <c r="C131" s="2" t="s">
        <v>9</v>
      </c>
      <c r="D131" s="3" t="s">
        <v>109</v>
      </c>
      <c r="E131" s="2" t="s">
        <v>90</v>
      </c>
      <c r="F131" s="2">
        <f t="shared" si="53"/>
        <v>8</v>
      </c>
      <c r="G131" s="35">
        <v>44286</v>
      </c>
      <c r="H131" s="37">
        <v>1.3</v>
      </c>
      <c r="I131" s="36">
        <f t="shared" si="54"/>
        <v>1040</v>
      </c>
      <c r="J131" s="35">
        <v>44287</v>
      </c>
      <c r="K131" s="37">
        <v>2.4</v>
      </c>
      <c r="L131" s="36">
        <f t="shared" si="55"/>
        <v>1920</v>
      </c>
      <c r="M131" s="38">
        <f t="shared" si="56"/>
        <v>17.600000000000001</v>
      </c>
      <c r="N131" s="9">
        <f t="shared" si="57"/>
        <v>862.4</v>
      </c>
      <c r="O131" s="9">
        <f t="shared" si="41"/>
        <v>35762.999999999993</v>
      </c>
      <c r="P131" s="11">
        <f t="shared" si="58"/>
        <v>0.82923076923076922</v>
      </c>
      <c r="Q131" s="12">
        <f t="shared" si="52"/>
        <v>1</v>
      </c>
      <c r="R131" s="1"/>
    </row>
    <row r="132" spans="1:18" s="40" customFormat="1" ht="15" customHeight="1" x14ac:dyDescent="0.2">
      <c r="A132" s="49" t="s">
        <v>76</v>
      </c>
      <c r="B132" s="49" t="s">
        <v>77</v>
      </c>
      <c r="C132" s="2" t="s">
        <v>111</v>
      </c>
      <c r="D132" s="3" t="s">
        <v>116</v>
      </c>
      <c r="E132" s="2" t="s">
        <v>91</v>
      </c>
      <c r="F132" s="4">
        <f t="shared" si="53"/>
        <v>4</v>
      </c>
      <c r="G132" s="35">
        <v>44292</v>
      </c>
      <c r="H132" s="37">
        <v>2.5</v>
      </c>
      <c r="I132" s="7">
        <f t="shared" si="54"/>
        <v>1000</v>
      </c>
      <c r="J132" s="35">
        <v>44294</v>
      </c>
      <c r="K132" s="37">
        <v>3</v>
      </c>
      <c r="L132" s="7">
        <f t="shared" si="55"/>
        <v>1200</v>
      </c>
      <c r="M132" s="38">
        <f t="shared" si="56"/>
        <v>16.8</v>
      </c>
      <c r="N132" s="9">
        <f t="shared" si="57"/>
        <v>183.2</v>
      </c>
      <c r="O132" s="9">
        <f t="shared" si="41"/>
        <v>35946.19999999999</v>
      </c>
      <c r="P132" s="11">
        <f t="shared" si="58"/>
        <v>0.1832</v>
      </c>
      <c r="Q132" s="12">
        <f t="shared" si="52"/>
        <v>2</v>
      </c>
      <c r="R132" s="1"/>
    </row>
    <row r="133" spans="1:18" s="40" customFormat="1" ht="15" customHeight="1" x14ac:dyDescent="0.2">
      <c r="A133" s="49" t="s">
        <v>117</v>
      </c>
      <c r="B133" s="49" t="s">
        <v>118</v>
      </c>
      <c r="C133" s="2" t="s">
        <v>155</v>
      </c>
      <c r="D133" s="3" t="s">
        <v>116</v>
      </c>
      <c r="E133" s="2" t="s">
        <v>42</v>
      </c>
      <c r="F133" s="4">
        <f t="shared" si="53"/>
        <v>7</v>
      </c>
      <c r="G133" s="35">
        <v>44307</v>
      </c>
      <c r="H133" s="37">
        <v>1.43</v>
      </c>
      <c r="I133" s="7">
        <f t="shared" si="54"/>
        <v>1001</v>
      </c>
      <c r="J133" s="35">
        <v>44308</v>
      </c>
      <c r="K133" s="37">
        <v>1.67</v>
      </c>
      <c r="L133" s="7">
        <f t="shared" si="55"/>
        <v>1169</v>
      </c>
      <c r="M133" s="38">
        <f t="shared" si="56"/>
        <v>17.399999999999999</v>
      </c>
      <c r="N133" s="9">
        <f t="shared" si="57"/>
        <v>150.6</v>
      </c>
      <c r="O133" s="9">
        <f t="shared" si="41"/>
        <v>36096.799999999988</v>
      </c>
      <c r="P133" s="11">
        <f t="shared" si="58"/>
        <v>0.15044955044955044</v>
      </c>
      <c r="Q133" s="12">
        <f t="shared" si="52"/>
        <v>1</v>
      </c>
      <c r="R133" s="1"/>
    </row>
    <row r="134" spans="1:18" s="40" customFormat="1" ht="15" customHeight="1" x14ac:dyDescent="0.2">
      <c r="A134" s="49" t="s">
        <v>153</v>
      </c>
      <c r="B134" s="48" t="s">
        <v>154</v>
      </c>
      <c r="C134" s="2" t="s">
        <v>111</v>
      </c>
      <c r="D134" s="3" t="s">
        <v>116</v>
      </c>
      <c r="E134" s="2" t="s">
        <v>175</v>
      </c>
      <c r="F134" s="4">
        <f t="shared" si="53"/>
        <v>5</v>
      </c>
      <c r="G134" s="35">
        <v>44322</v>
      </c>
      <c r="H134" s="37">
        <v>1.8</v>
      </c>
      <c r="I134" s="7">
        <f t="shared" si="54"/>
        <v>900</v>
      </c>
      <c r="J134" s="35">
        <v>44323</v>
      </c>
      <c r="K134" s="37">
        <v>2.5299999999999998</v>
      </c>
      <c r="L134" s="7">
        <f t="shared" si="55"/>
        <v>1264.9999999999998</v>
      </c>
      <c r="M134" s="38">
        <f t="shared" ref="M134:M135" si="63">16+(F134*0.2)</f>
        <v>17</v>
      </c>
      <c r="N134" s="9">
        <f t="shared" ref="N134:N135" si="64">L134-I134-M134</f>
        <v>347.99999999999977</v>
      </c>
      <c r="O134" s="9">
        <f t="shared" si="41"/>
        <v>36444.799999999988</v>
      </c>
      <c r="P134" s="11">
        <f t="shared" ref="P134:P135" si="65">N134/I134</f>
        <v>0.38666666666666644</v>
      </c>
      <c r="Q134" s="12">
        <f t="shared" ref="Q134:Q135" si="66">IF(J134-G134=0,1,J134-G134)</f>
        <v>1</v>
      </c>
      <c r="R134" s="1"/>
    </row>
    <row r="135" spans="1:18" s="40" customFormat="1" ht="15" customHeight="1" x14ac:dyDescent="0.2">
      <c r="A135" s="49" t="s">
        <v>76</v>
      </c>
      <c r="B135" s="49" t="s">
        <v>77</v>
      </c>
      <c r="C135" s="2" t="s">
        <v>155</v>
      </c>
      <c r="D135" s="3" t="s">
        <v>116</v>
      </c>
      <c r="E135" s="2" t="s">
        <v>108</v>
      </c>
      <c r="F135" s="4">
        <f t="shared" si="53"/>
        <v>10</v>
      </c>
      <c r="G135" s="35">
        <v>44330</v>
      </c>
      <c r="H135" s="37">
        <v>0.98</v>
      </c>
      <c r="I135" s="7">
        <f t="shared" si="54"/>
        <v>980.00000000000011</v>
      </c>
      <c r="J135" s="35">
        <v>44333</v>
      </c>
      <c r="K135" s="37">
        <v>2.0499999999999998</v>
      </c>
      <c r="L135" s="7">
        <f t="shared" si="55"/>
        <v>2050</v>
      </c>
      <c r="M135" s="38">
        <f t="shared" si="63"/>
        <v>18</v>
      </c>
      <c r="N135" s="9">
        <f t="shared" si="64"/>
        <v>1052</v>
      </c>
      <c r="O135" s="9">
        <f t="shared" si="41"/>
        <v>37496.799999999988</v>
      </c>
      <c r="P135" s="11">
        <f t="shared" si="65"/>
        <v>1.0734693877551018</v>
      </c>
      <c r="Q135" s="12">
        <f t="shared" si="66"/>
        <v>3</v>
      </c>
      <c r="R135" s="1"/>
    </row>
    <row r="136" spans="1:18" s="40" customFormat="1" ht="15" customHeight="1" x14ac:dyDescent="0.2">
      <c r="A136" s="49" t="s">
        <v>76</v>
      </c>
      <c r="B136" s="49" t="s">
        <v>77</v>
      </c>
      <c r="C136" s="2" t="s">
        <v>155</v>
      </c>
      <c r="D136" s="3" t="s">
        <v>176</v>
      </c>
      <c r="E136" s="2" t="s">
        <v>177</v>
      </c>
      <c r="F136" s="4">
        <f t="shared" si="53"/>
        <v>4</v>
      </c>
      <c r="G136" s="35">
        <v>44349</v>
      </c>
      <c r="H136" s="37">
        <v>2.14</v>
      </c>
      <c r="I136" s="7">
        <f t="shared" si="54"/>
        <v>856</v>
      </c>
      <c r="J136" s="35">
        <v>44350</v>
      </c>
      <c r="K136" s="37">
        <v>3.43</v>
      </c>
      <c r="L136" s="7">
        <f t="shared" si="55"/>
        <v>1372</v>
      </c>
      <c r="M136" s="38">
        <f t="shared" ref="M136:M142" si="67">16+(F136*0.2)</f>
        <v>16.8</v>
      </c>
      <c r="N136" s="9">
        <f t="shared" ref="N136:N142" si="68">L136-I136-M136</f>
        <v>499.2</v>
      </c>
      <c r="O136" s="9">
        <f t="shared" ref="O136:O156" si="69">O135+N136</f>
        <v>37995.999999999985</v>
      </c>
      <c r="P136" s="11">
        <f t="shared" ref="P136:P142" si="70">N136/I136</f>
        <v>0.58317757009345794</v>
      </c>
      <c r="Q136" s="12">
        <f t="shared" ref="Q136:Q142" si="71">IF(J136-G136=0,1,J136-G136)</f>
        <v>1</v>
      </c>
      <c r="R136" s="1"/>
    </row>
    <row r="137" spans="1:18" s="40" customFormat="1" ht="15" customHeight="1" x14ac:dyDescent="0.2">
      <c r="A137" s="48" t="s">
        <v>0</v>
      </c>
      <c r="B137" s="49" t="s">
        <v>8</v>
      </c>
      <c r="C137" s="51" t="s">
        <v>9</v>
      </c>
      <c r="D137" s="3" t="s">
        <v>178</v>
      </c>
      <c r="E137" s="2" t="s">
        <v>51</v>
      </c>
      <c r="F137" s="4">
        <f t="shared" si="53"/>
        <v>10</v>
      </c>
      <c r="G137" s="35">
        <v>44357</v>
      </c>
      <c r="H137" s="37">
        <v>1.05</v>
      </c>
      <c r="I137" s="7">
        <f t="shared" si="54"/>
        <v>1050</v>
      </c>
      <c r="J137" s="35">
        <v>44363</v>
      </c>
      <c r="K137" s="37">
        <v>0.34</v>
      </c>
      <c r="L137" s="7">
        <f t="shared" si="55"/>
        <v>340.00000000000006</v>
      </c>
      <c r="M137" s="38">
        <f t="shared" si="67"/>
        <v>18</v>
      </c>
      <c r="N137" s="9">
        <f t="shared" si="68"/>
        <v>-728</v>
      </c>
      <c r="O137" s="9">
        <f t="shared" si="69"/>
        <v>37267.999999999985</v>
      </c>
      <c r="P137" s="11">
        <f t="shared" si="70"/>
        <v>-0.69333333333333336</v>
      </c>
      <c r="Q137" s="12">
        <f t="shared" si="71"/>
        <v>6</v>
      </c>
      <c r="R137" s="1"/>
    </row>
    <row r="138" spans="1:18" s="40" customFormat="1" ht="15" customHeight="1" x14ac:dyDescent="0.2">
      <c r="A138" s="48" t="s">
        <v>76</v>
      </c>
      <c r="B138" s="48" t="s">
        <v>77</v>
      </c>
      <c r="C138" s="51" t="s">
        <v>9</v>
      </c>
      <c r="D138" s="3" t="s">
        <v>178</v>
      </c>
      <c r="E138" s="2" t="s">
        <v>179</v>
      </c>
      <c r="F138" s="4">
        <f t="shared" si="53"/>
        <v>5</v>
      </c>
      <c r="G138" s="35">
        <v>44357</v>
      </c>
      <c r="H138" s="37">
        <v>1.99</v>
      </c>
      <c r="I138" s="7">
        <f t="shared" si="54"/>
        <v>994.99999999999989</v>
      </c>
      <c r="J138" s="35">
        <v>44363</v>
      </c>
      <c r="K138" s="37">
        <v>0.95</v>
      </c>
      <c r="L138" s="7">
        <f t="shared" si="55"/>
        <v>475</v>
      </c>
      <c r="M138" s="38">
        <f t="shared" si="67"/>
        <v>17</v>
      </c>
      <c r="N138" s="9">
        <f t="shared" si="68"/>
        <v>-536.99999999999989</v>
      </c>
      <c r="O138" s="9">
        <f t="shared" si="69"/>
        <v>36730.999999999985</v>
      </c>
      <c r="P138" s="11">
        <f t="shared" si="70"/>
        <v>-0.5396984924623115</v>
      </c>
      <c r="Q138" s="12">
        <f t="shared" si="71"/>
        <v>6</v>
      </c>
      <c r="R138" s="1"/>
    </row>
    <row r="139" spans="1:18" s="40" customFormat="1" ht="15" customHeight="1" x14ac:dyDescent="0.2">
      <c r="A139" s="48" t="s">
        <v>76</v>
      </c>
      <c r="B139" s="48" t="s">
        <v>77</v>
      </c>
      <c r="C139" s="2" t="s">
        <v>155</v>
      </c>
      <c r="D139" s="3" t="s">
        <v>180</v>
      </c>
      <c r="E139" s="2" t="s">
        <v>91</v>
      </c>
      <c r="F139" s="4">
        <f t="shared" si="53"/>
        <v>13</v>
      </c>
      <c r="G139" s="35">
        <v>44377</v>
      </c>
      <c r="H139" s="37">
        <v>0.76</v>
      </c>
      <c r="I139" s="7">
        <f t="shared" si="54"/>
        <v>988.00000000000011</v>
      </c>
      <c r="J139" s="35">
        <v>44379</v>
      </c>
      <c r="K139" s="37">
        <v>0.75</v>
      </c>
      <c r="L139" s="7">
        <f t="shared" si="55"/>
        <v>975</v>
      </c>
      <c r="M139" s="38">
        <f t="shared" si="67"/>
        <v>18.600000000000001</v>
      </c>
      <c r="N139" s="9">
        <f t="shared" si="68"/>
        <v>-31.600000000000115</v>
      </c>
      <c r="O139" s="9">
        <f t="shared" si="69"/>
        <v>36699.399999999987</v>
      </c>
      <c r="P139" s="11">
        <f t="shared" si="70"/>
        <v>-3.1983805668016306E-2</v>
      </c>
      <c r="Q139" s="12">
        <f t="shared" si="71"/>
        <v>2</v>
      </c>
      <c r="R139" s="1"/>
    </row>
    <row r="140" spans="1:18" s="40" customFormat="1" ht="15" customHeight="1" x14ac:dyDescent="0.2">
      <c r="A140" s="48" t="s">
        <v>0</v>
      </c>
      <c r="B140" s="49" t="s">
        <v>8</v>
      </c>
      <c r="C140" s="2" t="s">
        <v>155</v>
      </c>
      <c r="D140" s="3" t="s">
        <v>180</v>
      </c>
      <c r="E140" s="2" t="s">
        <v>35</v>
      </c>
      <c r="F140" s="4">
        <f t="shared" si="53"/>
        <v>25</v>
      </c>
      <c r="G140" s="35">
        <v>44377</v>
      </c>
      <c r="H140" s="37">
        <v>0.42</v>
      </c>
      <c r="I140" s="7">
        <f t="shared" si="54"/>
        <v>1050</v>
      </c>
      <c r="J140" s="35">
        <v>44383</v>
      </c>
      <c r="K140" s="37">
        <v>0.48</v>
      </c>
      <c r="L140" s="7">
        <f t="shared" si="55"/>
        <v>1200</v>
      </c>
      <c r="M140" s="38">
        <f t="shared" si="67"/>
        <v>21</v>
      </c>
      <c r="N140" s="9">
        <f t="shared" si="68"/>
        <v>129</v>
      </c>
      <c r="O140" s="9">
        <f t="shared" si="69"/>
        <v>36828.399999999987</v>
      </c>
      <c r="P140" s="11">
        <f t="shared" si="70"/>
        <v>0.12285714285714286</v>
      </c>
      <c r="Q140" s="12">
        <f t="shared" si="71"/>
        <v>6</v>
      </c>
      <c r="R140" s="1"/>
    </row>
    <row r="141" spans="1:18" s="40" customFormat="1" ht="15" customHeight="1" x14ac:dyDescent="0.2">
      <c r="A141" s="49" t="s">
        <v>153</v>
      </c>
      <c r="B141" s="48" t="s">
        <v>154</v>
      </c>
      <c r="C141" s="2" t="s">
        <v>111</v>
      </c>
      <c r="D141" s="3" t="s">
        <v>181</v>
      </c>
      <c r="E141" s="2" t="s">
        <v>182</v>
      </c>
      <c r="F141" s="4">
        <f t="shared" si="53"/>
        <v>5</v>
      </c>
      <c r="G141" s="35">
        <v>44384</v>
      </c>
      <c r="H141" s="37">
        <v>1.91</v>
      </c>
      <c r="I141" s="7">
        <f t="shared" si="54"/>
        <v>954.99999999999989</v>
      </c>
      <c r="J141" s="35">
        <v>44391</v>
      </c>
      <c r="K141" s="37">
        <v>2.4500000000000002</v>
      </c>
      <c r="L141" s="7">
        <f t="shared" si="55"/>
        <v>1225</v>
      </c>
      <c r="M141" s="38">
        <f t="shared" si="67"/>
        <v>17</v>
      </c>
      <c r="N141" s="9">
        <f t="shared" si="68"/>
        <v>253.00000000000011</v>
      </c>
      <c r="O141" s="9">
        <f t="shared" si="69"/>
        <v>37081.399999999987</v>
      </c>
      <c r="P141" s="11">
        <f t="shared" si="70"/>
        <v>0.26492146596858651</v>
      </c>
      <c r="Q141" s="12">
        <f t="shared" si="71"/>
        <v>7</v>
      </c>
      <c r="R141" s="1"/>
    </row>
    <row r="142" spans="1:18" s="40" customFormat="1" ht="15" customHeight="1" x14ac:dyDescent="0.2">
      <c r="A142" s="49" t="s">
        <v>117</v>
      </c>
      <c r="B142" s="49" t="s">
        <v>118</v>
      </c>
      <c r="C142" s="2" t="s">
        <v>111</v>
      </c>
      <c r="D142" s="3" t="s">
        <v>181</v>
      </c>
      <c r="E142" s="2" t="s">
        <v>90</v>
      </c>
      <c r="F142" s="4">
        <f t="shared" si="53"/>
        <v>7</v>
      </c>
      <c r="G142" s="35">
        <v>44389</v>
      </c>
      <c r="H142" s="37">
        <v>1.44</v>
      </c>
      <c r="I142" s="7">
        <f t="shared" si="54"/>
        <v>1008</v>
      </c>
      <c r="J142" s="35">
        <v>44393</v>
      </c>
      <c r="K142" s="37">
        <v>0.51</v>
      </c>
      <c r="L142" s="7">
        <f t="shared" si="55"/>
        <v>357</v>
      </c>
      <c r="M142" s="38">
        <f t="shared" si="67"/>
        <v>17.399999999999999</v>
      </c>
      <c r="N142" s="9">
        <f t="shared" si="68"/>
        <v>-668.4</v>
      </c>
      <c r="O142" s="9">
        <f t="shared" si="69"/>
        <v>36412.999999999985</v>
      </c>
      <c r="P142" s="11">
        <f t="shared" si="70"/>
        <v>-0.66309523809523807</v>
      </c>
      <c r="Q142" s="12">
        <f t="shared" si="71"/>
        <v>4</v>
      </c>
      <c r="R142" s="1"/>
    </row>
    <row r="143" spans="1:18" s="40" customFormat="1" ht="15" customHeight="1" x14ac:dyDescent="0.2">
      <c r="A143" s="48" t="s">
        <v>76</v>
      </c>
      <c r="B143" s="48" t="s">
        <v>77</v>
      </c>
      <c r="C143" s="2" t="s">
        <v>155</v>
      </c>
      <c r="D143" s="3" t="s">
        <v>181</v>
      </c>
      <c r="E143" s="2" t="s">
        <v>90</v>
      </c>
      <c r="F143" s="4">
        <f t="shared" si="53"/>
        <v>8</v>
      </c>
      <c r="G143" s="35">
        <v>44403</v>
      </c>
      <c r="H143" s="37">
        <v>1.23</v>
      </c>
      <c r="I143" s="7">
        <f t="shared" si="54"/>
        <v>984</v>
      </c>
      <c r="J143" s="35">
        <v>44406</v>
      </c>
      <c r="K143" s="37">
        <v>2.0499999999999998</v>
      </c>
      <c r="L143" s="7">
        <f t="shared" ref="L143:L148" si="72">K143*F143*100</f>
        <v>1639.9999999999998</v>
      </c>
      <c r="M143" s="38">
        <f t="shared" ref="M143" si="73">16+(F143*0.2)</f>
        <v>17.600000000000001</v>
      </c>
      <c r="N143" s="9">
        <f t="shared" ref="N143" si="74">L143-I143-M143</f>
        <v>638.39999999999975</v>
      </c>
      <c r="O143" s="9">
        <f t="shared" si="69"/>
        <v>37051.399999999987</v>
      </c>
      <c r="P143" s="11">
        <f t="shared" ref="P143" si="75">N143/I143</f>
        <v>0.64878048780487785</v>
      </c>
      <c r="Q143" s="12">
        <f t="shared" ref="Q143" si="76">IF(J143-G143=0,1,J143-G143)</f>
        <v>3</v>
      </c>
      <c r="R143" s="1"/>
    </row>
    <row r="144" spans="1:18" s="40" customFormat="1" ht="15" customHeight="1" x14ac:dyDescent="0.2">
      <c r="A144" s="48" t="s">
        <v>0</v>
      </c>
      <c r="B144" s="49" t="s">
        <v>8</v>
      </c>
      <c r="C144" s="2" t="s">
        <v>155</v>
      </c>
      <c r="D144" s="3" t="s">
        <v>181</v>
      </c>
      <c r="E144" s="2" t="s">
        <v>183</v>
      </c>
      <c r="F144" s="4">
        <f t="shared" si="53"/>
        <v>10</v>
      </c>
      <c r="G144" s="35">
        <v>44403</v>
      </c>
      <c r="H144" s="37">
        <v>1.03</v>
      </c>
      <c r="I144" s="7">
        <f t="shared" si="54"/>
        <v>1030</v>
      </c>
      <c r="J144" s="35">
        <v>44406</v>
      </c>
      <c r="K144" s="37">
        <v>1.84</v>
      </c>
      <c r="L144" s="7">
        <f t="shared" si="72"/>
        <v>1840.0000000000002</v>
      </c>
      <c r="M144" s="38">
        <f t="shared" ref="M144:M148" si="77">16+(F144*0.2)</f>
        <v>18</v>
      </c>
      <c r="N144" s="9">
        <f t="shared" ref="N144:N148" si="78">L144-I144-M144</f>
        <v>792.00000000000023</v>
      </c>
      <c r="O144" s="9">
        <f t="shared" si="69"/>
        <v>37843.399999999987</v>
      </c>
      <c r="P144" s="11">
        <f t="shared" ref="P144:P150" si="79">N144/I144</f>
        <v>0.76893203883495165</v>
      </c>
      <c r="Q144" s="12">
        <f t="shared" ref="Q144:Q150" si="80">IF(J144-G144=0,1,J144-G144)</f>
        <v>3</v>
      </c>
      <c r="R144" s="1"/>
    </row>
    <row r="145" spans="1:18" s="40" customFormat="1" ht="15" customHeight="1" x14ac:dyDescent="0.2">
      <c r="A145" s="49" t="s">
        <v>153</v>
      </c>
      <c r="B145" s="48" t="s">
        <v>154</v>
      </c>
      <c r="C145" s="2" t="s">
        <v>111</v>
      </c>
      <c r="D145" s="3" t="s">
        <v>184</v>
      </c>
      <c r="E145" s="2" t="s">
        <v>185</v>
      </c>
      <c r="F145" s="4">
        <f t="shared" si="53"/>
        <v>4</v>
      </c>
      <c r="G145" s="35">
        <v>44428</v>
      </c>
      <c r="H145" s="37">
        <v>2.4119999999999999</v>
      </c>
      <c r="I145" s="7">
        <f t="shared" si="54"/>
        <v>964.8</v>
      </c>
      <c r="J145" s="35">
        <v>44432</v>
      </c>
      <c r="K145" s="37">
        <v>2.86</v>
      </c>
      <c r="L145" s="7">
        <f t="shared" si="72"/>
        <v>1144</v>
      </c>
      <c r="M145" s="38">
        <f t="shared" si="77"/>
        <v>16.8</v>
      </c>
      <c r="N145" s="9">
        <f t="shared" si="78"/>
        <v>162.40000000000003</v>
      </c>
      <c r="O145" s="9">
        <f t="shared" si="69"/>
        <v>38005.799999999988</v>
      </c>
      <c r="P145" s="11">
        <f t="shared" si="79"/>
        <v>0.16832504145936986</v>
      </c>
      <c r="Q145" s="12">
        <f t="shared" si="80"/>
        <v>4</v>
      </c>
      <c r="R145" s="1"/>
    </row>
    <row r="146" spans="1:18" s="40" customFormat="1" ht="15" customHeight="1" x14ac:dyDescent="0.2">
      <c r="A146" s="48" t="s">
        <v>0</v>
      </c>
      <c r="B146" s="49" t="s">
        <v>8</v>
      </c>
      <c r="C146" s="51" t="s">
        <v>9</v>
      </c>
      <c r="D146" s="3" t="s">
        <v>186</v>
      </c>
      <c r="E146" s="2" t="s">
        <v>63</v>
      </c>
      <c r="F146" s="4">
        <f t="shared" si="53"/>
        <v>9</v>
      </c>
      <c r="G146" s="35">
        <v>44431</v>
      </c>
      <c r="H146" s="37">
        <v>1.1000000000000001</v>
      </c>
      <c r="I146" s="7">
        <f t="shared" si="54"/>
        <v>990</v>
      </c>
      <c r="J146" s="35">
        <v>44435</v>
      </c>
      <c r="K146" s="37">
        <v>1.33</v>
      </c>
      <c r="L146" s="7">
        <f t="shared" si="72"/>
        <v>1197</v>
      </c>
      <c r="M146" s="38">
        <f t="shared" si="77"/>
        <v>17.8</v>
      </c>
      <c r="N146" s="9">
        <f t="shared" si="78"/>
        <v>189.2</v>
      </c>
      <c r="O146" s="9">
        <f t="shared" si="69"/>
        <v>38194.999999999985</v>
      </c>
      <c r="P146" s="11">
        <f t="shared" si="79"/>
        <v>0.19111111111111109</v>
      </c>
      <c r="Q146" s="12">
        <f t="shared" si="80"/>
        <v>4</v>
      </c>
      <c r="R146" s="1"/>
    </row>
    <row r="147" spans="1:18" s="40" customFormat="1" ht="15" customHeight="1" x14ac:dyDescent="0.2">
      <c r="A147" s="48" t="s">
        <v>153</v>
      </c>
      <c r="B147" s="48" t="s">
        <v>154</v>
      </c>
      <c r="C147" s="2" t="s">
        <v>155</v>
      </c>
      <c r="D147" s="3" t="s">
        <v>187</v>
      </c>
      <c r="E147" s="2" t="s">
        <v>175</v>
      </c>
      <c r="F147" s="4">
        <f t="shared" si="53"/>
        <v>5</v>
      </c>
      <c r="G147" s="35">
        <v>44453</v>
      </c>
      <c r="H147" s="37">
        <v>2.04</v>
      </c>
      <c r="I147" s="7">
        <f t="shared" si="54"/>
        <v>1019.9999999999999</v>
      </c>
      <c r="J147" s="35">
        <v>44455</v>
      </c>
      <c r="K147" s="37">
        <v>0.68</v>
      </c>
      <c r="L147" s="7">
        <f t="shared" si="72"/>
        <v>340.00000000000006</v>
      </c>
      <c r="M147" s="38">
        <f t="shared" si="77"/>
        <v>17</v>
      </c>
      <c r="N147" s="9">
        <f t="shared" si="78"/>
        <v>-696.99999999999977</v>
      </c>
      <c r="O147" s="9">
        <f t="shared" si="69"/>
        <v>37497.999999999985</v>
      </c>
      <c r="P147" s="11">
        <f t="shared" si="79"/>
        <v>-0.68333333333333324</v>
      </c>
      <c r="Q147" s="12">
        <f t="shared" si="80"/>
        <v>2</v>
      </c>
      <c r="R147" s="1"/>
    </row>
    <row r="148" spans="1:18" s="40" customFormat="1" ht="15" customHeight="1" x14ac:dyDescent="0.2">
      <c r="A148" s="48" t="s">
        <v>0</v>
      </c>
      <c r="B148" s="49" t="s">
        <v>8</v>
      </c>
      <c r="C148" s="2" t="s">
        <v>155</v>
      </c>
      <c r="D148" s="3" t="s">
        <v>187</v>
      </c>
      <c r="E148" s="2" t="s">
        <v>38</v>
      </c>
      <c r="F148" s="4">
        <f t="shared" si="53"/>
        <v>11</v>
      </c>
      <c r="G148" s="35">
        <v>44453</v>
      </c>
      <c r="H148" s="37">
        <v>0.88</v>
      </c>
      <c r="I148" s="7">
        <f t="shared" si="54"/>
        <v>968</v>
      </c>
      <c r="J148" s="35">
        <v>44455</v>
      </c>
      <c r="K148" s="37">
        <v>0.31</v>
      </c>
      <c r="L148" s="7">
        <f t="shared" si="72"/>
        <v>341</v>
      </c>
      <c r="M148" s="38">
        <f t="shared" si="77"/>
        <v>18.2</v>
      </c>
      <c r="N148" s="9">
        <f t="shared" si="78"/>
        <v>-645.20000000000005</v>
      </c>
      <c r="O148" s="9">
        <f t="shared" si="69"/>
        <v>36852.799999999988</v>
      </c>
      <c r="P148" s="11">
        <f t="shared" si="79"/>
        <v>-0.66652892561983479</v>
      </c>
      <c r="Q148" s="12">
        <f t="shared" si="80"/>
        <v>2</v>
      </c>
      <c r="R148" s="1"/>
    </row>
    <row r="149" spans="1:18" s="40" customFormat="1" ht="15" customHeight="1" x14ac:dyDescent="0.2">
      <c r="A149" s="48" t="s">
        <v>153</v>
      </c>
      <c r="B149" s="48" t="s">
        <v>154</v>
      </c>
      <c r="C149" s="51" t="s">
        <v>9</v>
      </c>
      <c r="D149" s="3" t="s">
        <v>187</v>
      </c>
      <c r="E149" s="2" t="s">
        <v>188</v>
      </c>
      <c r="F149" s="4">
        <f t="shared" si="53"/>
        <v>4</v>
      </c>
      <c r="G149" s="35">
        <v>44460</v>
      </c>
      <c r="H149" s="37">
        <v>2.37</v>
      </c>
      <c r="I149" s="7">
        <f t="shared" si="54"/>
        <v>948</v>
      </c>
      <c r="J149" s="35">
        <v>44467</v>
      </c>
      <c r="K149" s="37">
        <v>0.53</v>
      </c>
      <c r="L149" s="7">
        <f t="shared" ref="L149:L151" si="81">K149*F149*100</f>
        <v>212</v>
      </c>
      <c r="M149" s="38">
        <f t="shared" ref="M149:M156" si="82">16+(F149*0.2)</f>
        <v>16.8</v>
      </c>
      <c r="N149" s="9">
        <f t="shared" ref="N149:N151" si="83">L149-I149-M149</f>
        <v>-752.8</v>
      </c>
      <c r="O149" s="9">
        <f t="shared" si="69"/>
        <v>36099.999999999985</v>
      </c>
      <c r="P149" s="11">
        <f t="shared" si="79"/>
        <v>-0.79409282700421935</v>
      </c>
      <c r="Q149" s="12">
        <f t="shared" si="80"/>
        <v>7</v>
      </c>
      <c r="R149" s="1"/>
    </row>
    <row r="150" spans="1:18" s="40" customFormat="1" ht="15" customHeight="1" x14ac:dyDescent="0.2">
      <c r="A150" s="48" t="s">
        <v>0</v>
      </c>
      <c r="B150" s="49" t="s">
        <v>8</v>
      </c>
      <c r="C150" s="2" t="s">
        <v>155</v>
      </c>
      <c r="D150" s="3" t="s">
        <v>189</v>
      </c>
      <c r="E150" s="2" t="s">
        <v>190</v>
      </c>
      <c r="F150" s="4">
        <f t="shared" si="53"/>
        <v>17</v>
      </c>
      <c r="G150" s="35">
        <v>44487</v>
      </c>
      <c r="H150" s="37">
        <v>0.6</v>
      </c>
      <c r="I150" s="7">
        <f t="shared" si="54"/>
        <v>1019.9999999999999</v>
      </c>
      <c r="J150" s="35">
        <v>44490</v>
      </c>
      <c r="K150" s="37">
        <v>0.18</v>
      </c>
      <c r="L150" s="7">
        <f t="shared" si="81"/>
        <v>306</v>
      </c>
      <c r="M150" s="38">
        <f t="shared" si="82"/>
        <v>19.399999999999999</v>
      </c>
      <c r="N150" s="9">
        <f t="shared" si="83"/>
        <v>-733.39999999999986</v>
      </c>
      <c r="O150" s="9">
        <f t="shared" si="69"/>
        <v>35366.599999999984</v>
      </c>
      <c r="P150" s="11">
        <f t="shared" si="79"/>
        <v>-0.71901960784313723</v>
      </c>
      <c r="Q150" s="12">
        <f t="shared" si="80"/>
        <v>3</v>
      </c>
      <c r="R150" s="1"/>
    </row>
    <row r="151" spans="1:18" s="40" customFormat="1" ht="15" customHeight="1" x14ac:dyDescent="0.2">
      <c r="A151" s="48" t="s">
        <v>153</v>
      </c>
      <c r="B151" s="48" t="s">
        <v>154</v>
      </c>
      <c r="C151" s="2" t="s">
        <v>155</v>
      </c>
      <c r="D151" s="3" t="s">
        <v>189</v>
      </c>
      <c r="E151" s="2" t="s">
        <v>188</v>
      </c>
      <c r="F151" s="4">
        <f t="shared" si="53"/>
        <v>5</v>
      </c>
      <c r="G151" s="35">
        <v>44487</v>
      </c>
      <c r="H151" s="37">
        <v>1.9</v>
      </c>
      <c r="I151" s="7">
        <f t="shared" si="54"/>
        <v>950</v>
      </c>
      <c r="J151" s="35">
        <v>44490</v>
      </c>
      <c r="K151" s="37">
        <v>1.8</v>
      </c>
      <c r="L151" s="7">
        <f t="shared" si="81"/>
        <v>900</v>
      </c>
      <c r="M151" s="38">
        <f t="shared" si="82"/>
        <v>17</v>
      </c>
      <c r="N151" s="9">
        <f t="shared" si="83"/>
        <v>-67</v>
      </c>
      <c r="O151" s="9">
        <f t="shared" si="69"/>
        <v>35299.599999999984</v>
      </c>
      <c r="P151" s="11">
        <f t="shared" ref="P151:P156" si="84">N151/I151</f>
        <v>-7.0526315789473687E-2</v>
      </c>
      <c r="Q151" s="12">
        <f t="shared" ref="Q151:Q156" si="85">IF(J151-G151=0,1,J151-G151)</f>
        <v>3</v>
      </c>
      <c r="R151" s="1"/>
    </row>
    <row r="152" spans="1:18" s="40" customFormat="1" ht="15" customHeight="1" x14ac:dyDescent="0.2">
      <c r="A152" s="48" t="s">
        <v>76</v>
      </c>
      <c r="B152" s="48" t="s">
        <v>77</v>
      </c>
      <c r="C152" s="51" t="s">
        <v>9</v>
      </c>
      <c r="D152" s="3" t="s">
        <v>191</v>
      </c>
      <c r="E152" s="2" t="s">
        <v>192</v>
      </c>
      <c r="F152" s="4">
        <f t="shared" si="53"/>
        <v>6</v>
      </c>
      <c r="G152" s="35">
        <v>44497</v>
      </c>
      <c r="H152" s="37">
        <v>1.51</v>
      </c>
      <c r="I152" s="7">
        <f t="shared" si="54"/>
        <v>906</v>
      </c>
      <c r="J152" s="35">
        <v>44498</v>
      </c>
      <c r="K152" s="37">
        <v>2.0499999999999998</v>
      </c>
      <c r="L152" s="7">
        <f t="shared" ref="L152:L157" si="86">K152*F152*100</f>
        <v>1230</v>
      </c>
      <c r="M152" s="38">
        <f t="shared" si="82"/>
        <v>17.2</v>
      </c>
      <c r="N152" s="9">
        <f t="shared" ref="N152:N156" si="87">L152-I152-M152</f>
        <v>306.8</v>
      </c>
      <c r="O152" s="9">
        <f t="shared" si="69"/>
        <v>35606.399999999987</v>
      </c>
      <c r="P152" s="11">
        <f t="shared" si="84"/>
        <v>0.33863134657836647</v>
      </c>
      <c r="Q152" s="12">
        <f t="shared" si="85"/>
        <v>1</v>
      </c>
      <c r="R152" s="1"/>
    </row>
    <row r="153" spans="1:18" s="40" customFormat="1" ht="15" customHeight="1" x14ac:dyDescent="0.2">
      <c r="A153" s="48" t="s">
        <v>76</v>
      </c>
      <c r="B153" s="48" t="s">
        <v>77</v>
      </c>
      <c r="C153" s="51" t="s">
        <v>9</v>
      </c>
      <c r="D153" s="3" t="s">
        <v>193</v>
      </c>
      <c r="E153" s="2" t="s">
        <v>46</v>
      </c>
      <c r="F153" s="4">
        <f t="shared" si="53"/>
        <v>9</v>
      </c>
      <c r="G153" s="35">
        <v>44503</v>
      </c>
      <c r="H153" s="37">
        <v>1.1299999999999999</v>
      </c>
      <c r="I153" s="7">
        <f t="shared" si="54"/>
        <v>1016.9999999999998</v>
      </c>
      <c r="J153" s="35">
        <v>44504</v>
      </c>
      <c r="K153" s="37">
        <v>1.53</v>
      </c>
      <c r="L153" s="7">
        <f t="shared" si="86"/>
        <v>1377</v>
      </c>
      <c r="M153" s="38">
        <f t="shared" si="82"/>
        <v>17.8</v>
      </c>
      <c r="N153" s="9">
        <f t="shared" si="87"/>
        <v>342.20000000000022</v>
      </c>
      <c r="O153" s="9">
        <f t="shared" si="69"/>
        <v>35948.599999999984</v>
      </c>
      <c r="P153" s="11">
        <f t="shared" si="84"/>
        <v>0.33647984267453324</v>
      </c>
      <c r="Q153" s="12">
        <f t="shared" si="85"/>
        <v>1</v>
      </c>
      <c r="R153" s="1"/>
    </row>
    <row r="154" spans="1:18" s="40" customFormat="1" ht="15" customHeight="1" x14ac:dyDescent="0.2">
      <c r="A154" s="48" t="s">
        <v>0</v>
      </c>
      <c r="B154" s="49" t="s">
        <v>8</v>
      </c>
      <c r="C154" s="2" t="s">
        <v>155</v>
      </c>
      <c r="D154" s="3" t="s">
        <v>194</v>
      </c>
      <c r="E154" s="2" t="s">
        <v>35</v>
      </c>
      <c r="F154" s="4">
        <f t="shared" si="53"/>
        <v>15</v>
      </c>
      <c r="G154" s="35">
        <v>44511</v>
      </c>
      <c r="H154" s="37">
        <v>0.7</v>
      </c>
      <c r="I154" s="7">
        <f t="shared" si="54"/>
        <v>1050</v>
      </c>
      <c r="J154" s="35">
        <v>44519</v>
      </c>
      <c r="K154" s="37">
        <v>0.16</v>
      </c>
      <c r="L154" s="7">
        <f t="shared" si="86"/>
        <v>240</v>
      </c>
      <c r="M154" s="38">
        <f t="shared" si="82"/>
        <v>19</v>
      </c>
      <c r="N154" s="9">
        <f t="shared" si="87"/>
        <v>-829</v>
      </c>
      <c r="O154" s="9">
        <f t="shared" si="69"/>
        <v>35119.599999999984</v>
      </c>
      <c r="P154" s="11">
        <f t="shared" si="84"/>
        <v>-0.78952380952380952</v>
      </c>
      <c r="Q154" s="12">
        <f t="shared" si="85"/>
        <v>8</v>
      </c>
      <c r="R154" s="1"/>
    </row>
    <row r="155" spans="1:18" s="40" customFormat="1" ht="15" customHeight="1" x14ac:dyDescent="0.2">
      <c r="A155" s="48" t="s">
        <v>76</v>
      </c>
      <c r="B155" s="48" t="s">
        <v>77</v>
      </c>
      <c r="C155" s="2" t="s">
        <v>155</v>
      </c>
      <c r="D155" s="3" t="s">
        <v>194</v>
      </c>
      <c r="E155" s="2" t="s">
        <v>91</v>
      </c>
      <c r="F155" s="4">
        <f t="shared" si="53"/>
        <v>8</v>
      </c>
      <c r="G155" s="35">
        <v>44511</v>
      </c>
      <c r="H155" s="37">
        <v>1.29</v>
      </c>
      <c r="I155" s="7">
        <f t="shared" si="54"/>
        <v>1032</v>
      </c>
      <c r="J155" s="35">
        <v>44519</v>
      </c>
      <c r="K155" s="37">
        <v>0.26</v>
      </c>
      <c r="L155" s="7">
        <f t="shared" si="86"/>
        <v>208</v>
      </c>
      <c r="M155" s="38">
        <f t="shared" si="82"/>
        <v>17.600000000000001</v>
      </c>
      <c r="N155" s="9">
        <f t="shared" si="87"/>
        <v>-841.6</v>
      </c>
      <c r="O155" s="9">
        <f t="shared" si="69"/>
        <v>34277.999999999985</v>
      </c>
      <c r="P155" s="11">
        <f t="shared" si="84"/>
        <v>-0.81550387596899232</v>
      </c>
      <c r="Q155" s="12">
        <f t="shared" si="85"/>
        <v>8</v>
      </c>
      <c r="R155" s="1"/>
    </row>
    <row r="156" spans="1:18" s="40" customFormat="1" ht="15" customHeight="1" x14ac:dyDescent="0.2">
      <c r="A156" s="48" t="s">
        <v>0</v>
      </c>
      <c r="B156" s="49" t="s">
        <v>8</v>
      </c>
      <c r="C156" s="2" t="s">
        <v>155</v>
      </c>
      <c r="D156" s="3" t="s">
        <v>195</v>
      </c>
      <c r="E156" s="2" t="s">
        <v>196</v>
      </c>
      <c r="F156" s="4">
        <f t="shared" si="53"/>
        <v>9</v>
      </c>
      <c r="G156" s="35">
        <v>44530</v>
      </c>
      <c r="H156" s="37">
        <v>1.1499999999999999</v>
      </c>
      <c r="I156" s="7">
        <f t="shared" si="54"/>
        <v>1035</v>
      </c>
      <c r="J156" s="35">
        <v>44532</v>
      </c>
      <c r="K156" s="37">
        <v>0.23</v>
      </c>
      <c r="L156" s="7">
        <f t="shared" si="86"/>
        <v>207.00000000000003</v>
      </c>
      <c r="M156" s="38">
        <f t="shared" si="82"/>
        <v>17.8</v>
      </c>
      <c r="N156" s="9">
        <f t="shared" si="87"/>
        <v>-845.8</v>
      </c>
      <c r="O156" s="9">
        <f t="shared" si="69"/>
        <v>33432.199999999983</v>
      </c>
      <c r="P156" s="11">
        <f t="shared" si="84"/>
        <v>-0.81719806763285019</v>
      </c>
      <c r="Q156" s="12">
        <f t="shared" si="85"/>
        <v>2</v>
      </c>
      <c r="R156" s="1"/>
    </row>
    <row r="157" spans="1:18" s="40" customFormat="1" ht="15" customHeight="1" x14ac:dyDescent="0.2">
      <c r="A157" s="48" t="s">
        <v>153</v>
      </c>
      <c r="B157" s="48" t="s">
        <v>154</v>
      </c>
      <c r="C157" s="51" t="s">
        <v>9</v>
      </c>
      <c r="D157" s="3" t="s">
        <v>195</v>
      </c>
      <c r="E157" s="2" t="s">
        <v>197</v>
      </c>
      <c r="F157" s="4">
        <f t="shared" si="53"/>
        <v>5</v>
      </c>
      <c r="G157" s="35">
        <v>44533</v>
      </c>
      <c r="H157" s="37">
        <v>1.99</v>
      </c>
      <c r="I157" s="7">
        <f t="shared" si="54"/>
        <v>994.99999999999989</v>
      </c>
      <c r="J157" s="35">
        <v>44544</v>
      </c>
      <c r="K157" s="37">
        <v>0.57999999999999996</v>
      </c>
      <c r="L157" s="7">
        <f t="shared" si="86"/>
        <v>290</v>
      </c>
      <c r="M157" s="38">
        <f t="shared" ref="M157:M159" si="88">16+(F157*0.2)</f>
        <v>17</v>
      </c>
      <c r="N157" s="9">
        <f t="shared" ref="N157:N159" si="89">L157-I157-M157</f>
        <v>-721.99999999999989</v>
      </c>
      <c r="O157" s="9">
        <f t="shared" ref="O157:O159" si="90">O156+N157</f>
        <v>32710.199999999983</v>
      </c>
      <c r="P157" s="11">
        <f t="shared" ref="P157:P159" si="91">N157/I157</f>
        <v>-0.72562814070351755</v>
      </c>
      <c r="Q157" s="12">
        <f t="shared" ref="Q157:Q159" si="92">IF(J157-G157=0,1,J157-G157)</f>
        <v>11</v>
      </c>
      <c r="R157" s="1"/>
    </row>
    <row r="158" spans="1:18" s="40" customFormat="1" ht="15" customHeight="1" x14ac:dyDescent="0.2">
      <c r="A158" s="48" t="s">
        <v>153</v>
      </c>
      <c r="B158" s="48" t="s">
        <v>154</v>
      </c>
      <c r="C158" s="2" t="s">
        <v>155</v>
      </c>
      <c r="D158" s="3" t="s">
        <v>199</v>
      </c>
      <c r="E158" s="2" t="s">
        <v>198</v>
      </c>
      <c r="F158" s="4">
        <f t="shared" si="53"/>
        <v>6</v>
      </c>
      <c r="G158" s="35">
        <v>44565</v>
      </c>
      <c r="H158" s="37">
        <v>1.72</v>
      </c>
      <c r="I158" s="7">
        <f t="shared" si="54"/>
        <v>1032</v>
      </c>
      <c r="J158" s="35">
        <v>44566</v>
      </c>
      <c r="K158" s="37">
        <v>2.58</v>
      </c>
      <c r="L158" s="7">
        <f t="shared" ref="L158:L162" si="93">K158*F158*100</f>
        <v>1548</v>
      </c>
      <c r="M158" s="38">
        <f t="shared" si="88"/>
        <v>17.2</v>
      </c>
      <c r="N158" s="9">
        <f t="shared" si="89"/>
        <v>498.8</v>
      </c>
      <c r="O158" s="9">
        <f t="shared" si="90"/>
        <v>33208.999999999985</v>
      </c>
      <c r="P158" s="11">
        <f t="shared" si="91"/>
        <v>0.48333333333333334</v>
      </c>
      <c r="Q158" s="12">
        <f t="shared" si="92"/>
        <v>1</v>
      </c>
      <c r="R158" s="1"/>
    </row>
    <row r="159" spans="1:18" s="40" customFormat="1" ht="15" customHeight="1" x14ac:dyDescent="0.2">
      <c r="A159" s="48" t="s">
        <v>153</v>
      </c>
      <c r="B159" s="48" t="s">
        <v>154</v>
      </c>
      <c r="C159" s="51" t="s">
        <v>9</v>
      </c>
      <c r="D159" s="3" t="s">
        <v>199</v>
      </c>
      <c r="E159" s="2" t="s">
        <v>200</v>
      </c>
      <c r="F159" s="4">
        <f t="shared" si="53"/>
        <v>7</v>
      </c>
      <c r="G159" s="35">
        <v>44571</v>
      </c>
      <c r="H159" s="37">
        <v>1.34</v>
      </c>
      <c r="I159" s="7">
        <f t="shared" si="54"/>
        <v>938.00000000000011</v>
      </c>
      <c r="J159" s="35">
        <v>44573</v>
      </c>
      <c r="K159" s="37">
        <v>2.38</v>
      </c>
      <c r="L159" s="7">
        <f t="shared" si="93"/>
        <v>1666</v>
      </c>
      <c r="M159" s="38">
        <f t="shared" si="88"/>
        <v>17.399999999999999</v>
      </c>
      <c r="N159" s="9">
        <f t="shared" si="89"/>
        <v>710.59999999999991</v>
      </c>
      <c r="O159" s="9">
        <f t="shared" si="90"/>
        <v>33919.599999999984</v>
      </c>
      <c r="P159" s="11">
        <f t="shared" si="91"/>
        <v>0.75756929637526638</v>
      </c>
      <c r="Q159" s="12">
        <f t="shared" si="92"/>
        <v>2</v>
      </c>
      <c r="R159" s="1"/>
    </row>
    <row r="160" spans="1:18" s="40" customFormat="1" ht="15" customHeight="1" x14ac:dyDescent="0.2">
      <c r="A160" s="48" t="s">
        <v>0</v>
      </c>
      <c r="B160" s="49" t="s">
        <v>8</v>
      </c>
      <c r="C160" s="51" t="s">
        <v>9</v>
      </c>
      <c r="D160" s="3" t="s">
        <v>199</v>
      </c>
      <c r="E160" s="2" t="s">
        <v>121</v>
      </c>
      <c r="F160" s="4">
        <f t="shared" si="53"/>
        <v>11</v>
      </c>
      <c r="G160" s="35">
        <v>44571</v>
      </c>
      <c r="H160" s="37">
        <v>0.9</v>
      </c>
      <c r="I160" s="7">
        <f t="shared" si="54"/>
        <v>990</v>
      </c>
      <c r="J160" s="35">
        <v>44574</v>
      </c>
      <c r="K160" s="37">
        <v>1.74</v>
      </c>
      <c r="L160" s="7">
        <f t="shared" si="93"/>
        <v>1914</v>
      </c>
      <c r="M160" s="38">
        <f t="shared" ref="M160:M162" si="94">16+(F160*0.2)</f>
        <v>18.2</v>
      </c>
      <c r="N160" s="9">
        <f t="shared" ref="N160:N162" si="95">L160-I160-M160</f>
        <v>905.8</v>
      </c>
      <c r="O160" s="9">
        <f t="shared" ref="O160:O166" si="96">O159+N160</f>
        <v>34825.399999999987</v>
      </c>
      <c r="P160" s="11">
        <f t="shared" ref="P160:P161" si="97">N160/I160</f>
        <v>0.91494949494949496</v>
      </c>
      <c r="Q160" s="12">
        <f t="shared" ref="Q160:Q161" si="98">IF(J160-G160=0,1,J160-G160)</f>
        <v>3</v>
      </c>
      <c r="R160" s="1"/>
    </row>
    <row r="161" spans="1:18" s="40" customFormat="1" ht="15" customHeight="1" x14ac:dyDescent="0.2">
      <c r="A161" s="48" t="s">
        <v>76</v>
      </c>
      <c r="B161" s="48" t="s">
        <v>77</v>
      </c>
      <c r="C161" s="51" t="s">
        <v>111</v>
      </c>
      <c r="D161" s="3" t="s">
        <v>201</v>
      </c>
      <c r="E161" s="2" t="s">
        <v>202</v>
      </c>
      <c r="F161" s="4">
        <f t="shared" si="53"/>
        <v>7</v>
      </c>
      <c r="G161" s="35">
        <v>44580</v>
      </c>
      <c r="H161" s="37">
        <v>1.5</v>
      </c>
      <c r="I161" s="7">
        <f t="shared" si="54"/>
        <v>1050</v>
      </c>
      <c r="J161" s="35">
        <v>44587</v>
      </c>
      <c r="K161" s="37">
        <v>0.25</v>
      </c>
      <c r="L161" s="7">
        <f t="shared" si="93"/>
        <v>175</v>
      </c>
      <c r="M161" s="38">
        <f t="shared" si="94"/>
        <v>17.399999999999999</v>
      </c>
      <c r="N161" s="9">
        <f t="shared" si="95"/>
        <v>-892.4</v>
      </c>
      <c r="O161" s="9">
        <f t="shared" si="96"/>
        <v>33932.999999999985</v>
      </c>
      <c r="P161" s="11">
        <f t="shared" si="97"/>
        <v>-0.84990476190476183</v>
      </c>
      <c r="Q161" s="12">
        <f t="shared" si="98"/>
        <v>7</v>
      </c>
      <c r="R161" s="1"/>
    </row>
    <row r="162" spans="1:18" s="40" customFormat="1" ht="15" customHeight="1" x14ac:dyDescent="0.2">
      <c r="A162" s="48" t="s">
        <v>153</v>
      </c>
      <c r="B162" s="48" t="s">
        <v>154</v>
      </c>
      <c r="C162" s="2" t="s">
        <v>155</v>
      </c>
      <c r="D162" s="3" t="s">
        <v>203</v>
      </c>
      <c r="E162" s="2" t="s">
        <v>185</v>
      </c>
      <c r="F162" s="4">
        <f t="shared" si="53"/>
        <v>5</v>
      </c>
      <c r="G162" s="35">
        <v>44592</v>
      </c>
      <c r="H162" s="37">
        <v>1.96</v>
      </c>
      <c r="I162" s="7">
        <f t="shared" si="54"/>
        <v>980.00000000000011</v>
      </c>
      <c r="J162" s="35">
        <v>44593</v>
      </c>
      <c r="K162" s="37">
        <v>2.4300000000000002</v>
      </c>
      <c r="L162" s="7">
        <f t="shared" si="93"/>
        <v>1215</v>
      </c>
      <c r="M162" s="38">
        <f t="shared" si="94"/>
        <v>17</v>
      </c>
      <c r="N162" s="9">
        <f t="shared" si="95"/>
        <v>217.99999999999989</v>
      </c>
      <c r="O162" s="9">
        <f t="shared" si="96"/>
        <v>34150.999999999985</v>
      </c>
      <c r="P162" s="11">
        <f t="shared" ref="P162:P166" si="99">N162/I162</f>
        <v>0.2224489795918366</v>
      </c>
      <c r="Q162" s="12">
        <f t="shared" ref="Q162:Q166" si="100">IF(J162-G162=0,1,J162-G162)</f>
        <v>1</v>
      </c>
      <c r="R162" s="1"/>
    </row>
    <row r="163" spans="1:18" s="40" customFormat="1" ht="15" customHeight="1" x14ac:dyDescent="0.2">
      <c r="A163" s="48" t="s">
        <v>0</v>
      </c>
      <c r="B163" s="49" t="s">
        <v>8</v>
      </c>
      <c r="C163" s="2" t="s">
        <v>155</v>
      </c>
      <c r="D163" s="3" t="s">
        <v>203</v>
      </c>
      <c r="E163" s="2" t="s">
        <v>121</v>
      </c>
      <c r="F163" s="4">
        <f t="shared" si="53"/>
        <v>12</v>
      </c>
      <c r="G163" s="35">
        <v>44592</v>
      </c>
      <c r="H163" s="37">
        <v>0.85</v>
      </c>
      <c r="I163" s="7">
        <f t="shared" si="54"/>
        <v>1019.9999999999999</v>
      </c>
      <c r="J163" s="35">
        <v>44593</v>
      </c>
      <c r="K163" s="37">
        <v>1.26</v>
      </c>
      <c r="L163" s="7">
        <f t="shared" ref="L163:L166" si="101">K163*F163*100</f>
        <v>1512</v>
      </c>
      <c r="M163" s="38">
        <f t="shared" ref="M163:M166" si="102">16+(F163*0.2)</f>
        <v>18.399999999999999</v>
      </c>
      <c r="N163" s="9">
        <f t="shared" ref="N163:N166" si="103">L163-I163-M163</f>
        <v>473.60000000000014</v>
      </c>
      <c r="O163" s="9">
        <f t="shared" si="96"/>
        <v>34624.599999999984</v>
      </c>
      <c r="P163" s="11">
        <f t="shared" si="99"/>
        <v>0.46431372549019628</v>
      </c>
      <c r="Q163" s="12">
        <f t="shared" si="100"/>
        <v>1</v>
      </c>
      <c r="R163" s="1"/>
    </row>
    <row r="164" spans="1:18" s="40" customFormat="1" ht="15" customHeight="1" x14ac:dyDescent="0.2">
      <c r="A164" s="48" t="s">
        <v>76</v>
      </c>
      <c r="B164" s="48" t="s">
        <v>77</v>
      </c>
      <c r="C164" s="51" t="s">
        <v>111</v>
      </c>
      <c r="D164" s="3" t="s">
        <v>204</v>
      </c>
      <c r="E164" s="2" t="s">
        <v>206</v>
      </c>
      <c r="F164" s="4">
        <f t="shared" si="53"/>
        <v>10</v>
      </c>
      <c r="G164" s="35">
        <v>44601</v>
      </c>
      <c r="H164" s="37">
        <v>1.05</v>
      </c>
      <c r="I164" s="7">
        <f t="shared" si="54"/>
        <v>1050</v>
      </c>
      <c r="J164" s="35">
        <v>44603</v>
      </c>
      <c r="K164" s="37">
        <v>1.29</v>
      </c>
      <c r="L164" s="7">
        <f t="shared" si="101"/>
        <v>1290</v>
      </c>
      <c r="M164" s="38">
        <f t="shared" si="102"/>
        <v>18</v>
      </c>
      <c r="N164" s="9">
        <f t="shared" si="103"/>
        <v>222</v>
      </c>
      <c r="O164" s="9">
        <f t="shared" si="96"/>
        <v>34846.599999999984</v>
      </c>
      <c r="P164" s="11">
        <f t="shared" si="99"/>
        <v>0.21142857142857144</v>
      </c>
      <c r="Q164" s="12">
        <f t="shared" si="100"/>
        <v>2</v>
      </c>
      <c r="R164" s="1"/>
    </row>
    <row r="165" spans="1:18" s="40" customFormat="1" ht="15" customHeight="1" x14ac:dyDescent="0.2">
      <c r="A165" s="48" t="s">
        <v>0</v>
      </c>
      <c r="B165" s="49" t="s">
        <v>8</v>
      </c>
      <c r="C165" s="51" t="s">
        <v>111</v>
      </c>
      <c r="D165" s="3" t="s">
        <v>204</v>
      </c>
      <c r="E165" s="2" t="s">
        <v>205</v>
      </c>
      <c r="F165" s="4">
        <f t="shared" si="53"/>
        <v>11</v>
      </c>
      <c r="G165" s="35">
        <v>44601</v>
      </c>
      <c r="H165" s="37">
        <v>0.95</v>
      </c>
      <c r="I165" s="7">
        <f t="shared" si="54"/>
        <v>1045</v>
      </c>
      <c r="J165" s="35">
        <v>44603</v>
      </c>
      <c r="K165" s="37">
        <v>1.55</v>
      </c>
      <c r="L165" s="7">
        <f t="shared" si="101"/>
        <v>1705</v>
      </c>
      <c r="M165" s="38">
        <f t="shared" si="102"/>
        <v>18.2</v>
      </c>
      <c r="N165" s="9">
        <f t="shared" si="103"/>
        <v>641.79999999999995</v>
      </c>
      <c r="O165" s="9">
        <f t="shared" si="96"/>
        <v>35488.399999999987</v>
      </c>
      <c r="P165" s="11">
        <f t="shared" si="99"/>
        <v>0.61416267942583724</v>
      </c>
      <c r="Q165" s="12">
        <f t="shared" si="100"/>
        <v>2</v>
      </c>
      <c r="R165" s="1"/>
    </row>
    <row r="166" spans="1:18" s="40" customFormat="1" ht="15" customHeight="1" x14ac:dyDescent="0.2">
      <c r="A166" s="48" t="s">
        <v>153</v>
      </c>
      <c r="B166" s="48" t="s">
        <v>154</v>
      </c>
      <c r="C166" s="51" t="s">
        <v>9</v>
      </c>
      <c r="D166" s="3" t="s">
        <v>207</v>
      </c>
      <c r="E166" s="2" t="s">
        <v>208</v>
      </c>
      <c r="F166" s="4">
        <f t="shared" si="53"/>
        <v>4</v>
      </c>
      <c r="G166" s="35">
        <v>44621</v>
      </c>
      <c r="H166" s="37">
        <v>2.25</v>
      </c>
      <c r="I166" s="7">
        <f t="shared" si="54"/>
        <v>900</v>
      </c>
      <c r="J166" s="35">
        <v>44622</v>
      </c>
      <c r="K166" s="37">
        <v>2.3199999999999998</v>
      </c>
      <c r="L166" s="7">
        <f t="shared" si="101"/>
        <v>927.99999999999989</v>
      </c>
      <c r="M166" s="38">
        <f t="shared" si="102"/>
        <v>16.8</v>
      </c>
      <c r="N166" s="9">
        <f t="shared" si="103"/>
        <v>11.199999999999886</v>
      </c>
      <c r="O166" s="9">
        <f t="shared" si="96"/>
        <v>35499.599999999984</v>
      </c>
      <c r="P166" s="11">
        <f t="shared" si="99"/>
        <v>1.2444444444444317E-2</v>
      </c>
      <c r="Q166" s="12">
        <f t="shared" si="100"/>
        <v>1</v>
      </c>
      <c r="R166" s="1"/>
    </row>
    <row r="167" spans="1:18" s="40" customFormat="1" ht="15" customHeight="1" x14ac:dyDescent="0.2">
      <c r="A167" s="48"/>
      <c r="B167" s="49"/>
      <c r="C167" s="51"/>
      <c r="D167" s="3"/>
      <c r="E167" s="2"/>
      <c r="F167" s="4"/>
      <c r="G167" s="35"/>
      <c r="H167" s="37"/>
      <c r="I167" s="7"/>
      <c r="J167" s="35"/>
      <c r="K167" s="37"/>
      <c r="L167" s="7"/>
      <c r="M167" s="38"/>
      <c r="N167" s="9"/>
      <c r="O167" s="9"/>
      <c r="P167" s="11"/>
      <c r="Q167" s="12"/>
      <c r="R167" s="1"/>
    </row>
    <row r="168" spans="1:18" ht="16" thickBot="1" x14ac:dyDescent="0.25"/>
    <row r="169" spans="1:18" x14ac:dyDescent="0.2">
      <c r="E169" s="14" t="s">
        <v>65</v>
      </c>
      <c r="F169" s="15"/>
      <c r="G169" s="16">
        <f>G170+G171</f>
        <v>156</v>
      </c>
      <c r="H169" s="17"/>
    </row>
    <row r="170" spans="1:18" x14ac:dyDescent="0.2">
      <c r="E170" s="18" t="s">
        <v>66</v>
      </c>
      <c r="F170" s="19"/>
      <c r="G170" s="20">
        <f>COUNTIF(N11:N168,"&gt;0")</f>
        <v>116</v>
      </c>
      <c r="H170" s="21">
        <f>G170/G169</f>
        <v>0.74358974358974361</v>
      </c>
    </row>
    <row r="171" spans="1:18" x14ac:dyDescent="0.2">
      <c r="E171" s="18" t="s">
        <v>67</v>
      </c>
      <c r="F171" s="19"/>
      <c r="G171" s="20">
        <f>COUNTIF(N11:N168,"&lt;=0")</f>
        <v>40</v>
      </c>
      <c r="H171" s="21">
        <f>G171/G169</f>
        <v>0.25641025641025639</v>
      </c>
    </row>
    <row r="172" spans="1:18" x14ac:dyDescent="0.2">
      <c r="E172" s="18"/>
      <c r="F172" s="19"/>
      <c r="G172" s="20"/>
      <c r="H172" s="21"/>
    </row>
    <row r="173" spans="1:18" x14ac:dyDescent="0.2">
      <c r="E173" s="18" t="s">
        <v>68</v>
      </c>
      <c r="F173" s="19"/>
      <c r="G173" s="20"/>
      <c r="H173" s="22">
        <f>H174+H175</f>
        <v>35499.599999999984</v>
      </c>
    </row>
    <row r="174" spans="1:18" x14ac:dyDescent="0.2">
      <c r="E174" s="18" t="s">
        <v>66</v>
      </c>
      <c r="F174" s="19"/>
      <c r="G174" s="20"/>
      <c r="H174" s="23">
        <f>SUMIF(N11:N168,"&gt;0")</f>
        <v>51285.199999999983</v>
      </c>
    </row>
    <row r="175" spans="1:18" x14ac:dyDescent="0.2">
      <c r="E175" s="18" t="s">
        <v>67</v>
      </c>
      <c r="F175" s="19"/>
      <c r="G175" s="20"/>
      <c r="H175" s="23">
        <f>SUMIF(N11:N168,"&lt;=0")</f>
        <v>-15785.599999999999</v>
      </c>
    </row>
    <row r="176" spans="1:18" x14ac:dyDescent="0.2">
      <c r="E176" s="24" t="s">
        <v>69</v>
      </c>
      <c r="F176" s="25"/>
      <c r="G176" s="26"/>
      <c r="H176" s="27">
        <f>H174/-H175</f>
        <v>3.2488597202513674</v>
      </c>
    </row>
    <row r="177" spans="5:8" x14ac:dyDescent="0.2">
      <c r="E177" s="24"/>
      <c r="F177" s="25"/>
      <c r="G177" s="26"/>
      <c r="H177" s="28"/>
    </row>
    <row r="178" spans="5:8" x14ac:dyDescent="0.2">
      <c r="E178" s="24" t="s">
        <v>70</v>
      </c>
      <c r="F178" s="25"/>
      <c r="G178" s="26"/>
      <c r="H178" s="29">
        <f>H173/G169</f>
        <v>227.56153846153836</v>
      </c>
    </row>
    <row r="179" spans="5:8" x14ac:dyDescent="0.2">
      <c r="E179" s="24" t="s">
        <v>71</v>
      </c>
      <c r="F179" s="25"/>
      <c r="G179" s="26"/>
      <c r="H179" s="29">
        <f>H174/G170</f>
        <v>442.11379310344813</v>
      </c>
    </row>
    <row r="180" spans="5:8" x14ac:dyDescent="0.2">
      <c r="E180" s="24" t="s">
        <v>72</v>
      </c>
      <c r="F180" s="25"/>
      <c r="G180" s="26"/>
      <c r="H180" s="29">
        <f>H175/G171</f>
        <v>-394.64</v>
      </c>
    </row>
    <row r="181" spans="5:8" x14ac:dyDescent="0.2">
      <c r="E181" s="24"/>
      <c r="F181" s="25"/>
      <c r="G181" s="26"/>
      <c r="H181" s="28"/>
    </row>
    <row r="182" spans="5:8" x14ac:dyDescent="0.2">
      <c r="E182" s="24" t="s">
        <v>73</v>
      </c>
      <c r="F182" s="25"/>
      <c r="G182" s="26"/>
      <c r="H182" s="30">
        <f>H173/10000</f>
        <v>3.5499599999999982</v>
      </c>
    </row>
    <row r="183" spans="5:8" x14ac:dyDescent="0.2">
      <c r="E183" s="24" t="s">
        <v>74</v>
      </c>
      <c r="F183" s="25"/>
      <c r="G183" s="26"/>
      <c r="H183" s="30">
        <f>(H182/((J155-G11)/30))*12</f>
        <v>1.2171291428571422</v>
      </c>
    </row>
    <row r="184" spans="5:8" ht="16" thickBot="1" x14ac:dyDescent="0.25">
      <c r="E184" s="31" t="s">
        <v>75</v>
      </c>
      <c r="F184" s="32"/>
      <c r="G184" s="33"/>
      <c r="H184" s="34">
        <f>SUM(P11:P168)/G169</f>
        <v>0.23420332021451989</v>
      </c>
    </row>
  </sheetData>
  <sortState ref="A77:L78">
    <sortCondition ref="G77:G7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Davis</dc:creator>
  <cp:lastModifiedBy>Steven Camp</cp:lastModifiedBy>
  <dcterms:created xsi:type="dcterms:W3CDTF">2021-04-24T16:00:27Z</dcterms:created>
  <dcterms:modified xsi:type="dcterms:W3CDTF">2022-03-19T21:40:31Z</dcterms:modified>
</cp:coreProperties>
</file>